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ni oku" sheetId="1" state="visible" r:id="rId3"/>
    <sheet name="Landed cost" sheetId="2" state="visible" r:id="rId4"/>
    <sheet name="Senaryolar" sheetId="3" state="visible" r:id="rId5"/>
    <sheet name="TCO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<sst xmlns="http://schemas.openxmlformats.org/spreadsheetml/2006/main" count="113" uniqueCount="98">
  <si>
    <t xml:space="preserve">NSM SOURCING  ·  SATIN ALMA ŞABLONU  NSM-16</t>
  </si>
  <si>
    <t xml:space="preserve">Landed Cost ve TCO Hesaplayıcı</t>
  </si>
  <si>
    <t xml:space="preserve">Amacı</t>
  </si>
  <si>
    <t xml:space="preserve">Her teklifin gerçek maliyetini gösterir: önce ithal veya yerli malın tesise gelene kadarki teslim maliyeti (landed cost), ardından varlığın ömrü boyunca toplam sahip olma maliyeti (TCO).</t>
  </si>
  <si>
    <t xml:space="preserve">Adım 1</t>
  </si>
  <si>
    <t xml:space="preserve">Landed cost sayfasına en fazla dört teklif girin. Navlun ve masrafları girmeden önce yerel paraya çevirin.</t>
  </si>
  <si>
    <t xml:space="preserve">Adım 2</t>
  </si>
  <si>
    <t xml:space="preserve">Vergi oranlarını ve gümrük kıymetini gümrük müşaviriniz ile teyit edin; sayfa basit bir yaklaşım kullanır.</t>
  </si>
  <si>
    <t xml:space="preserve">Adım 3</t>
  </si>
  <si>
    <t xml:space="preserve">Ekipman ve varlıklar için TCO sayfasını doldurun. Teslim maliyeti otomatik aktarılır.</t>
  </si>
  <si>
    <t xml:space="preserve">Adım 4</t>
  </si>
  <si>
    <t xml:space="preserve">Sonucu, ihalede belirtildiyse, Teklif Değerlendirme Matrisi’nde (şablon 15) toplam değerlendirilen fiyat olarak kullanın.</t>
  </si>
  <si>
    <t xml:space="preserve">Sayfa: Landed cost</t>
  </si>
  <si>
    <t xml:space="preserve">En fazla dört teklifin yerel parada teslim maliyeti, sıralamalı.</t>
  </si>
  <si>
    <t xml:space="preserve">Sayfa: Senaryolar</t>
  </si>
  <si>
    <t xml:space="preserve">Navlun, rota, gümrük vergisi ve enerji şoklarında teslim maliyeti ve sıralama.</t>
  </si>
  <si>
    <t xml:space="preserve">Sayfa: TCO</t>
  </si>
  <si>
    <t xml:space="preserve">Bugünkü değerle yaşam boyu maliyet, sıralamalı.</t>
  </si>
  <si>
    <t xml:space="preserve">Gösterim</t>
  </si>
  <si>
    <t xml:space="preserve">Sarı hücreler veri girişi içindir. Koyu yazılı beyaz hücreler formülle hesaplanır; üzerine yazmayın. İlk dolu satır örnektir: değiştirin veya silin.</t>
  </si>
  <si>
    <t xml:space="preserve">Uygulama notu</t>
  </si>
  <si>
    <t xml:space="preserve">Landed cost ile TCO farklı soruları yanıtlar. Landed cost tesise teslimin maliyetini karşılaştırır; TCO ise kalemi sahiplenmenin ve işletmenin maliyetini ekler. Daha ucuz bir fabrika çıkış fiyatı ikisinde de kaybedebilir.</t>
  </si>
  <si>
    <t xml:space="preserve">İthalatta en sık atlanan kalem teslim süresinin maliyetidir: yolda bağlı kalan haftalarca sermaye ve daha uzun, daha belirsiz bir tedarik yolunun gerektirdiği emniyet stoğu.</t>
  </si>
  <si>
    <t xml:space="preserve">NSM Sourcing · nsmsourcing.com · CC BY 4.0 lisanslıdır: NSM Sourcing’e atıf yapılarak serbestçe kullanılabilir ve uyarlanabilir. Genel bir kılavuzdur, hukuki danışmanlık değildir. Terimler CIPS Satın Alma ve Tedarik Döngüsü’nü izler; bağımsız bir çalışmadır, CIPS tarafından onaylanmamıştır.</t>
  </si>
  <si>
    <t xml:space="preserve">Toplam Teslim Maliyeti (Landed Cost) Hesaplayıcı</t>
  </si>
  <si>
    <t xml:space="preserve">Teklifleri malın kapınıza kadar gelmesinin tam maliyeti üzerinden, kendi para biriminizde karşılaştırır.</t>
  </si>
  <si>
    <t xml:space="preserve">Yerel para birimi</t>
  </si>
  <si>
    <t xml:space="preserve">EUR</t>
  </si>
  <si>
    <t xml:space="preserve">Maliyet unsuru</t>
  </si>
  <si>
    <t xml:space="preserve">Teklif 1</t>
  </si>
  <si>
    <t xml:space="preserve">Teklif 2</t>
  </si>
  <si>
    <t xml:space="preserve">Teklif 3</t>
  </si>
  <si>
    <t xml:space="preserve">Teklif 4</t>
  </si>
  <si>
    <t xml:space="preserve">Tedarikçi</t>
  </si>
  <si>
    <t xml:space="preserve">Tedarikçi A (AB)</t>
  </si>
  <si>
    <t xml:space="preserve">Tedarikçi B (Asya)</t>
  </si>
  <si>
    <t xml:space="preserve">Tedarikçi C (yurt içi)</t>
  </si>
  <si>
    <t xml:space="preserve">Incoterms 2020 kuralı ve yeri</t>
  </si>
  <si>
    <t xml:space="preserve">FCA Hamburg</t>
  </si>
  <si>
    <t xml:space="preserve">FOB Shanghai</t>
  </si>
  <si>
    <t xml:space="preserve">DAP alıcı tesisi</t>
  </si>
  <si>
    <t xml:space="preserve">Teklif para birimi</t>
  </si>
  <si>
    <t xml:space="preserve">USD</t>
  </si>
  <si>
    <t xml:space="preserve">Kur: 1 birim teklif para birimi karşılığı yerel para</t>
  </si>
  <si>
    <t xml:space="preserve">Miktar</t>
  </si>
  <si>
    <t xml:space="preserve">Teklif para biriminde birim fiyat</t>
  </si>
  <si>
    <t xml:space="preserve">Yerel para biriminde mal bedeli</t>
  </si>
  <si>
    <t xml:space="preserve">İthalat limanına veya sınırına navlun (yerel para)</t>
  </si>
  <si>
    <t xml:space="preserve">Nakliye sigortası (yerel para)</t>
  </si>
  <si>
    <t xml:space="preserve">Gümrük kıymeti (yaklaşık: mal + navlun + sigorta)</t>
  </si>
  <si>
    <t xml:space="preserve">Gümrük kıymeti üzerinden gümrük vergisi oranı</t>
  </si>
  <si>
    <t xml:space="preserve">Ek vergiler oranı (ör. anti-damping, ilave gümrük vergisi)</t>
  </si>
  <si>
    <t xml:space="preserve">Ödenecek vergiler</t>
  </si>
  <si>
    <t xml:space="preserve">Gümrük müşavirliği ve liman veya terminal masrafları</t>
  </si>
  <si>
    <t xml:space="preserve">Tesise iç taşıma</t>
  </si>
  <si>
    <t xml:space="preserve">Banka, akreditif ve ödeme masrafları</t>
  </si>
  <si>
    <t xml:space="preserve">Muayene, test ve belgelendirme</t>
  </si>
  <si>
    <t xml:space="preserve">CBAM sertifika maliyeti, AB’ye CBAM malı ithal ediliyorsa (şablon 33)</t>
  </si>
  <si>
    <t xml:space="preserve">İndirilemeyen vergiler ve diğer maliyetler</t>
  </si>
  <si>
    <t xml:space="preserve">Siparişten tesise teslim süresi (hafta)</t>
  </si>
  <si>
    <t xml:space="preserve">Teslim süresince bağlı kalan sermayenin maliyeti</t>
  </si>
  <si>
    <t xml:space="preserve">Toplam teslim maliyeti</t>
  </si>
  <si>
    <t xml:space="preserve">Birim teslim maliyeti</t>
  </si>
  <si>
    <t xml:space="preserve">Birim fiyata göre ek maliyet</t>
  </si>
  <si>
    <t xml:space="preserve">Sıra (1 = en düşük)</t>
  </si>
  <si>
    <t xml:space="preserve">Yıllık sermaye maliyeti veya stok taşıma oranı</t>
  </si>
  <si>
    <t xml:space="preserve">Gümrük kıymeti, vergi oranları ve diğer yükümlülükler GTİP koduna, menşeye, ticaret anlaşmalarına ve ithalatçı ülkenin kurallarına bağlıdır. Gümrük müşaviriniz ile teyit edin. İthalatta ödenen KDV normalde indirilebilir olduğundan hariç tutulmuştur; indirilemiyorsa indirilemeyen maliyetler satırına girin.</t>
  </si>
  <si>
    <t xml:space="preserve">Aksaklık senaryolarında toplam teslim maliyeti</t>
  </si>
  <si>
    <t xml:space="preserve">Sıralamanın navlun, rota, gümrük vergisi veya enerji şokuna dayanıp dayanmadığını sınar. Varsayımlar örnek amaçlıdır; kendinizinkileri tarih ve kaynakla girin.</t>
  </si>
  <si>
    <t xml:space="preserve">Teklif bazında varsayım</t>
  </si>
  <si>
    <t xml:space="preserve">Navlun ve iç taşıma değişimi</t>
  </si>
  <si>
    <t xml:space="preserve">Transitte ek hafta (rota değişikliği)</t>
  </si>
  <si>
    <t xml:space="preserve">Gümrük kıymeti üzerinden vergi değişimi (puan)</t>
  </si>
  <si>
    <t xml:space="preserve">Mal bedeli üzerinden enerji veya diğer ek ücret</t>
  </si>
  <si>
    <t xml:space="preserve">Esas toplam teslim maliyeti</t>
  </si>
  <si>
    <t xml:space="preserve">Senaryoda toplam teslim maliyeti</t>
  </si>
  <si>
    <t xml:space="preserve">Değişim</t>
  </si>
  <si>
    <t xml:space="preserve">Senaryodaki sıra (1 = en düşük)</t>
  </si>
  <si>
    <t xml:space="preserve">Toplam Sahip Olma Maliyeti (TCO)</t>
  </si>
  <si>
    <t xml:space="preserve">Varlığın kurulum, işletme, bakım ve elden çıkarma maliyetlerini ömrü boyunca ekler. Yıllık maliyetler bugünkü değere indirgenir.</t>
  </si>
  <si>
    <t xml:space="preserve">İskonto oranı (yıllık)</t>
  </si>
  <si>
    <t xml:space="preserve">Maliyet unsuru (yerel para)</t>
  </si>
  <si>
    <t xml:space="preserve">Edinme: teslim maliyeti (Landed cost sayfasından)</t>
  </si>
  <si>
    <t xml:space="preserve">Montaj ve devreye alma</t>
  </si>
  <si>
    <t xml:space="preserve">İlk eğitim</t>
  </si>
  <si>
    <t xml:space="preserve">Faydalı ömür (yıl)</t>
  </si>
  <si>
    <t xml:space="preserve">Yıllık enerji ve sarf malzemesi</t>
  </si>
  <si>
    <t xml:space="preserve">Yıllık bakım ve servis sözleşmesi</t>
  </si>
  <si>
    <t xml:space="preserve">Yıllık yedek parça</t>
  </si>
  <si>
    <t xml:space="preserve">Yıllık beklenen duruş maliyeti</t>
  </si>
  <si>
    <t xml:space="preserve">Yıllık işletme maliyeti</t>
  </si>
  <si>
    <t xml:space="preserve">Ömür için bugünkü değer katsayısı</t>
  </si>
  <si>
    <t xml:space="preserve">İşletme maliyetlerinin bugünkü değeri</t>
  </si>
  <si>
    <t xml:space="preserve">Ömür sonunda elden çıkarma maliyeti (+) veya hurda değeri (eksi)</t>
  </si>
  <si>
    <t xml:space="preserve">Elden çıkarma veya hurda değerinin bugünkü değeri</t>
  </si>
  <si>
    <t xml:space="preserve">Toplam sahip olma maliyeti (bugünkü değer)</t>
  </si>
  <si>
    <t xml:space="preserve">Edinme maliyetinin TCO içindeki payı</t>
  </si>
  <si>
    <t xml:space="preserve">Sıra (1 = en düşük TCO)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</si>
</sst>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00"/>
    <numFmt numFmtId="166" formatCode="#,##0"/>
    <numFmt numFmtId="167" formatCode="#,##0.00;\-#,##0.00;\-"/>
    <numFmt numFmtId="168" formatCode="0.0%"/>
    <numFmt numFmtId="169" formatCode="0"/>
    <numFmt numFmtId="170" formatCode="0%"/>
    <numFmt numFmtId="171" formatCode="0.0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sz val="9"/>
      <color rgb="FF1F3A93"/>
      <name val="Arial"/>
      <family val="0"/>
      <charset val="1"/>
    </font>
    <font>
      <b val="true"/>
      <sz val="9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0EDE6"/>
      </patternFill>
    </fill>
    <fill>
      <patternFill patternType="solid">
        <fgColor rgb="FFF0EDE6"/>
        <bgColor rgb="FFFFF2CC"/>
      </patternFill>
    </fill>
    <fill>
      <patternFill patternType="solid">
        <fgColor rgb="FF1C1917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D9EA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25.5" hidden="false" customHeight="true" outlineLevel="0" collapsed="false">
      <c r="B4" s="3" t="s">
        <v>2</v>
      </c>
      <c r="C4" s="4" t="s">
        <v>3</v>
      </c>
    </row>
    <row r="6" customFormat="false" ht="25.5" hidden="false" customHeight="true" outlineLevel="0" collapsed="false">
      <c r="B6" s="3" t="s">
        <v>4</v>
      </c>
      <c r="C6" s="4" t="s">
        <v>5</v>
      </c>
    </row>
    <row r="7" customFormat="false" ht="25.5" hidden="false" customHeight="true" outlineLevel="0" collapsed="false">
      <c r="B7" s="3" t="s">
        <v>6</v>
      </c>
      <c r="C7" s="4" t="s">
        <v>7</v>
      </c>
    </row>
    <row r="8" customFormat="false" ht="15" hidden="false" customHeight="true" outlineLevel="0" collapsed="false">
      <c r="B8" s="3" t="s">
        <v>8</v>
      </c>
      <c r="C8" s="4" t="s">
        <v>9</v>
      </c>
    </row>
    <row r="9" customFormat="false" ht="25.5" hidden="false" customHeight="true" outlineLevel="0" collapsed="false">
      <c r="B9" s="3" t="s">
        <v>10</v>
      </c>
      <c r="C9" s="4" t="s">
        <v>11</v>
      </c>
    </row>
    <row r="11" customFormat="false" ht="15" hidden="false" customHeight="true" outlineLevel="0" collapsed="false">
      <c r="B11" s="3" t="s">
        <v>12</v>
      </c>
      <c r="C11" s="4" t="s">
        <v>13</v>
      </c>
    </row>
    <row r="12" customFormat="false" ht="15" hidden="false" customHeight="true" outlineLevel="0" collapsed="false">
      <c r="B12" s="3" t="s">
        <v>14</v>
      </c>
      <c r="C12" s="4" t="s">
        <v>15</v>
      </c>
    </row>
    <row r="13" customFormat="false" ht="15" hidden="false" customHeight="true" outlineLevel="0" collapsed="false">
      <c r="B13" s="3" t="s">
        <v>16</v>
      </c>
      <c r="C13" s="4" t="s">
        <v>17</v>
      </c>
    </row>
    <row r="15" customFormat="false" ht="27.75" hidden="false" customHeight="true" outlineLevel="0" collapsed="false">
      <c r="B15" s="5" t="s">
        <v>18</v>
      </c>
      <c r="C15" s="6" t="s">
        <v>19</v>
      </c>
    </row>
    <row r="17" customFormat="false" ht="39" hidden="false" customHeight="true" outlineLevel="0" collapsed="false">
      <c r="B17" s="7" t="s">
        <v>20</v>
      </c>
      <c r="C17" s="8" t="s">
        <v>21</v>
      </c>
    </row>
    <row r="18" customFormat="false" ht="27.75" hidden="false" customHeight="true" outlineLevel="0" collapsed="false">
      <c r="B18" s="7" t="s">
        <v>20</v>
      </c>
      <c r="C18" s="8" t="s">
        <v>22</v>
      </c>
    </row>
    <row r="20" customFormat="false" ht="37.5" hidden="false" customHeight="true" outlineLevel="0" collapsed="false">
      <c r="B20" s="9" t="s">
        <v>23</v>
      </c>
      <c r="C20" s="9"/>
    </row>
  </sheetData>
  <mergeCells count="1">
    <mergeCell ref="B20:C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5" min="2" style="0" width="18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24</v>
      </c>
    </row>
    <row r="3" customFormat="false" ht="15" hidden="false" customHeight="false" outlineLevel="0" collapsed="false">
      <c r="A3" s="11" t="s">
        <v>25</v>
      </c>
      <c r="B3" s="12"/>
      <c r="C3" s="12"/>
      <c r="D3" s="12"/>
      <c r="E3" s="12"/>
    </row>
    <row r="5" customFormat="false" ht="15" hidden="false" customHeight="false" outlineLevel="0" collapsed="false">
      <c r="A5" s="13" t="s">
        <v>26</v>
      </c>
      <c r="B5" s="14" t="s">
        <v>27</v>
      </c>
    </row>
    <row r="7" customFormat="false" ht="30" hidden="false" customHeight="true" outlineLevel="0" collapsed="false">
      <c r="A7" s="15" t="s">
        <v>28</v>
      </c>
      <c r="B7" s="15" t="s">
        <v>29</v>
      </c>
      <c r="C7" s="15" t="s">
        <v>30</v>
      </c>
      <c r="D7" s="15" t="s">
        <v>31</v>
      </c>
      <c r="E7" s="15" t="s">
        <v>32</v>
      </c>
    </row>
    <row r="8" customFormat="false" ht="24" hidden="false" customHeight="true" outlineLevel="0" collapsed="false">
      <c r="A8" s="16" t="s">
        <v>33</v>
      </c>
      <c r="B8" s="14" t="s">
        <v>34</v>
      </c>
      <c r="C8" s="14" t="s">
        <v>35</v>
      </c>
      <c r="D8" s="14" t="s">
        <v>36</v>
      </c>
      <c r="E8" s="14"/>
    </row>
    <row r="9" customFormat="false" ht="24" hidden="false" customHeight="true" outlineLevel="0" collapsed="false">
      <c r="A9" s="16" t="s">
        <v>37</v>
      </c>
      <c r="B9" s="14" t="s">
        <v>38</v>
      </c>
      <c r="C9" s="14" t="s">
        <v>39</v>
      </c>
      <c r="D9" s="14" t="s">
        <v>40</v>
      </c>
      <c r="E9" s="14"/>
    </row>
    <row r="10" customFormat="false" ht="24" hidden="false" customHeight="true" outlineLevel="0" collapsed="false">
      <c r="A10" s="16" t="s">
        <v>41</v>
      </c>
      <c r="B10" s="14" t="s">
        <v>27</v>
      </c>
      <c r="C10" s="14" t="s">
        <v>42</v>
      </c>
      <c r="D10" s="14" t="s">
        <v>27</v>
      </c>
      <c r="E10" s="14"/>
    </row>
    <row r="11" customFormat="false" ht="24" hidden="false" customHeight="true" outlineLevel="0" collapsed="false">
      <c r="A11" s="16" t="s">
        <v>43</v>
      </c>
      <c r="B11" s="17" t="n">
        <v>1</v>
      </c>
      <c r="C11" s="17" t="n">
        <v>0.92</v>
      </c>
      <c r="D11" s="17" t="n">
        <v>1</v>
      </c>
      <c r="E11" s="17"/>
    </row>
    <row r="12" customFormat="false" ht="24" hidden="false" customHeight="true" outlineLevel="0" collapsed="false">
      <c r="A12" s="16" t="s">
        <v>44</v>
      </c>
      <c r="B12" s="18" t="n">
        <v>1000</v>
      </c>
      <c r="C12" s="18" t="n">
        <v>1000</v>
      </c>
      <c r="D12" s="18" t="n">
        <v>1000</v>
      </c>
      <c r="E12" s="18"/>
    </row>
    <row r="13" customFormat="false" ht="24" hidden="false" customHeight="true" outlineLevel="0" collapsed="false">
      <c r="A13" s="16" t="s">
        <v>45</v>
      </c>
      <c r="B13" s="19" t="n">
        <v>42</v>
      </c>
      <c r="C13" s="19" t="n">
        <v>31</v>
      </c>
      <c r="D13" s="19" t="n">
        <v>49</v>
      </c>
      <c r="E13" s="19"/>
    </row>
    <row r="14" customFormat="false" ht="24" hidden="false" customHeight="true" outlineLevel="0" collapsed="false">
      <c r="A14" s="16" t="s">
        <v>46</v>
      </c>
      <c r="B14" s="20" t="n">
        <f aca="false">IF(B12="","",B12*B13*B11)</f>
        <v>42000</v>
      </c>
      <c r="C14" s="20" t="n">
        <f aca="false">IF(C12="","",C12*C13*C11)</f>
        <v>28520</v>
      </c>
      <c r="D14" s="20" t="n">
        <f aca="false">IF(D12="","",D12*D13*D11)</f>
        <v>49000</v>
      </c>
      <c r="E14" s="20" t="str">
        <f aca="false">IF(E12="","",E12*E13*E11)</f>
        <v/>
      </c>
    </row>
    <row r="15" customFormat="false" ht="24" hidden="false" customHeight="true" outlineLevel="0" collapsed="false">
      <c r="A15" s="16" t="s">
        <v>47</v>
      </c>
      <c r="B15" s="19" t="n">
        <v>1800</v>
      </c>
      <c r="C15" s="19" t="n">
        <v>3900</v>
      </c>
      <c r="D15" s="19" t="n">
        <v>0</v>
      </c>
      <c r="E15" s="19"/>
    </row>
    <row r="16" customFormat="false" ht="24" hidden="false" customHeight="true" outlineLevel="0" collapsed="false">
      <c r="A16" s="16" t="s">
        <v>48</v>
      </c>
      <c r="B16" s="19" t="n">
        <v>120</v>
      </c>
      <c r="C16" s="19" t="n">
        <v>180</v>
      </c>
      <c r="D16" s="19" t="n">
        <v>0</v>
      </c>
      <c r="E16" s="19"/>
    </row>
    <row r="17" customFormat="false" ht="24" hidden="false" customHeight="true" outlineLevel="0" collapsed="false">
      <c r="A17" s="16" t="s">
        <v>49</v>
      </c>
      <c r="B17" s="20" t="n">
        <f aca="false">IF(B12="","",B14+B15+B16)</f>
        <v>43920</v>
      </c>
      <c r="C17" s="20" t="n">
        <f aca="false">IF(C12="","",C14+C15+C16)</f>
        <v>32600</v>
      </c>
      <c r="D17" s="20" t="n">
        <f aca="false">IF(D12="","",D14+D15+D16)</f>
        <v>49000</v>
      </c>
      <c r="E17" s="20" t="str">
        <f aca="false">IF(E12="","",E14+E15+E16)</f>
        <v/>
      </c>
    </row>
    <row r="18" customFormat="false" ht="24" hidden="false" customHeight="true" outlineLevel="0" collapsed="false">
      <c r="A18" s="16" t="s">
        <v>50</v>
      </c>
      <c r="B18" s="21" t="n">
        <v>0</v>
      </c>
      <c r="C18" s="21" t="n">
        <v>0.04</v>
      </c>
      <c r="D18" s="21" t="n">
        <v>0</v>
      </c>
      <c r="E18" s="21"/>
    </row>
    <row r="19" customFormat="false" ht="24" hidden="false" customHeight="true" outlineLevel="0" collapsed="false">
      <c r="A19" s="16" t="s">
        <v>51</v>
      </c>
      <c r="B19" s="21" t="n">
        <v>0</v>
      </c>
      <c r="C19" s="21" t="n">
        <v>0.1</v>
      </c>
      <c r="D19" s="21" t="n">
        <v>0</v>
      </c>
      <c r="E19" s="21"/>
    </row>
    <row r="20" customFormat="false" ht="24" hidden="false" customHeight="true" outlineLevel="0" collapsed="false">
      <c r="A20" s="16" t="s">
        <v>52</v>
      </c>
      <c r="B20" s="20" t="n">
        <f aca="false">IF(B12="","",B17*(B18+B19))</f>
        <v>0</v>
      </c>
      <c r="C20" s="20" t="n">
        <f aca="false">IF(C12="","",C17*(C18+C19))</f>
        <v>4564</v>
      </c>
      <c r="D20" s="20" t="n">
        <f aca="false">IF(D12="","",D17*(D18+D19))</f>
        <v>0</v>
      </c>
      <c r="E20" s="20" t="str">
        <f aca="false">IF(E12="","",E17*(E18+E19))</f>
        <v/>
      </c>
    </row>
    <row r="21" customFormat="false" ht="24" hidden="false" customHeight="true" outlineLevel="0" collapsed="false">
      <c r="A21" s="16" t="s">
        <v>53</v>
      </c>
      <c r="B21" s="19" t="n">
        <v>350</v>
      </c>
      <c r="C21" s="19" t="n">
        <v>650</v>
      </c>
      <c r="D21" s="19" t="n">
        <v>0</v>
      </c>
      <c r="E21" s="19"/>
    </row>
    <row r="22" customFormat="false" ht="24" hidden="false" customHeight="true" outlineLevel="0" collapsed="false">
      <c r="A22" s="16" t="s">
        <v>54</v>
      </c>
      <c r="B22" s="19" t="n">
        <v>600</v>
      </c>
      <c r="C22" s="19" t="n">
        <v>700</v>
      </c>
      <c r="D22" s="19" t="n">
        <v>0</v>
      </c>
      <c r="E22" s="19"/>
    </row>
    <row r="23" customFormat="false" ht="24" hidden="false" customHeight="true" outlineLevel="0" collapsed="false">
      <c r="A23" s="16" t="s">
        <v>55</v>
      </c>
      <c r="B23" s="19" t="n">
        <v>80</v>
      </c>
      <c r="C23" s="19" t="n">
        <v>450</v>
      </c>
      <c r="D23" s="19" t="n">
        <v>0</v>
      </c>
      <c r="E23" s="19"/>
    </row>
    <row r="24" customFormat="false" ht="24" hidden="false" customHeight="true" outlineLevel="0" collapsed="false">
      <c r="A24" s="16" t="s">
        <v>56</v>
      </c>
      <c r="B24" s="19" t="n">
        <v>0</v>
      </c>
      <c r="C24" s="19" t="n">
        <v>900</v>
      </c>
      <c r="D24" s="19" t="n">
        <v>0</v>
      </c>
      <c r="E24" s="19"/>
    </row>
    <row r="25" customFormat="false" ht="24" hidden="false" customHeight="true" outlineLevel="0" collapsed="false">
      <c r="A25" s="16" t="s">
        <v>57</v>
      </c>
      <c r="B25" s="19" t="n">
        <v>0</v>
      </c>
      <c r="C25" s="19" t="n">
        <v>0</v>
      </c>
      <c r="D25" s="19" t="n">
        <v>0</v>
      </c>
      <c r="E25" s="19"/>
    </row>
    <row r="26" customFormat="false" ht="24" hidden="false" customHeight="true" outlineLevel="0" collapsed="false">
      <c r="A26" s="16" t="s">
        <v>58</v>
      </c>
      <c r="B26" s="19" t="n">
        <v>0</v>
      </c>
      <c r="C26" s="19" t="n">
        <v>0</v>
      </c>
      <c r="D26" s="19" t="n">
        <v>0</v>
      </c>
      <c r="E26" s="19"/>
    </row>
    <row r="27" customFormat="false" ht="24" hidden="false" customHeight="true" outlineLevel="0" collapsed="false">
      <c r="A27" s="16" t="s">
        <v>59</v>
      </c>
      <c r="B27" s="22" t="n">
        <v>6</v>
      </c>
      <c r="C27" s="22" t="n">
        <v>14</v>
      </c>
      <c r="D27" s="22" t="n">
        <v>3</v>
      </c>
      <c r="E27" s="22"/>
    </row>
    <row r="28" customFormat="false" ht="24" hidden="false" customHeight="true" outlineLevel="0" collapsed="false">
      <c r="A28" s="16" t="s">
        <v>60</v>
      </c>
      <c r="B28" s="20" t="n">
        <f aca="false">IF(B12="","",B14*$B$34*B27/52)</f>
        <v>581.538461538462</v>
      </c>
      <c r="C28" s="20" t="n">
        <f aca="false">IF(C12="","",C14*$B$34*C27/52)</f>
        <v>921.415384615385</v>
      </c>
      <c r="D28" s="20" t="n">
        <f aca="false">IF(D12="","",D14*$B$34*D27/52)</f>
        <v>339.230769230769</v>
      </c>
      <c r="E28" s="20" t="str">
        <f aca="false">IF(E12="","",E14*$B$34*E27/52)</f>
        <v/>
      </c>
    </row>
    <row r="29" customFormat="false" ht="24" hidden="false" customHeight="true" outlineLevel="0" collapsed="false">
      <c r="A29" s="13" t="s">
        <v>61</v>
      </c>
      <c r="B29" s="23" t="n">
        <f aca="false">IF(B12="","",B14+B15+B16+B20+B21+B22+B23+B24+B25+B26+B28)</f>
        <v>45531.5384615385</v>
      </c>
      <c r="C29" s="23" t="n">
        <f aca="false">IF(C12="","",C14+C15+C16+C20+C21+C22+C23+C24+C25+C26+C28)</f>
        <v>40785.4153846154</v>
      </c>
      <c r="D29" s="23" t="n">
        <f aca="false">IF(D12="","",D14+D15+D16+D20+D21+D22+D23+D24+D25+D26+D28)</f>
        <v>49339.2307692308</v>
      </c>
      <c r="E29" s="23" t="str">
        <f aca="false">IF(E12="","",E14+E15+E16+E20+E21+E22+E23+E24+E25+E26+E28)</f>
        <v/>
      </c>
    </row>
    <row r="30" customFormat="false" ht="24" hidden="false" customHeight="true" outlineLevel="0" collapsed="false">
      <c r="A30" s="13" t="s">
        <v>62</v>
      </c>
      <c r="B30" s="23" t="n">
        <f aca="false">IF(B12=0,"",B29/B12)</f>
        <v>45.5315384615385</v>
      </c>
      <c r="C30" s="23" t="n">
        <f aca="false">IF(C12=0,"",C29/C12)</f>
        <v>40.7854153846154</v>
      </c>
      <c r="D30" s="23" t="n">
        <f aca="false">IF(D12=0,"",D29/D12)</f>
        <v>49.3392307692308</v>
      </c>
      <c r="E30" s="23" t="str">
        <f aca="false">IF(E12=0,"",E29/E12)</f>
        <v/>
      </c>
    </row>
    <row r="31" customFormat="false" ht="24" hidden="false" customHeight="true" outlineLevel="0" collapsed="false">
      <c r="A31" s="16" t="s">
        <v>63</v>
      </c>
      <c r="B31" s="24" t="n">
        <f aca="false">IF(OR(B12=0,B14=0),"",B29/B14-1)</f>
        <v>0.0840842490842491</v>
      </c>
      <c r="C31" s="24" t="n">
        <f aca="false">IF(OR(C12=0,C14=0),"",C29/C14-1)</f>
        <v>0.430063653037005</v>
      </c>
      <c r="D31" s="24" t="n">
        <f aca="false">IF(OR(D12=0,D14=0),"",D29/D14-1)</f>
        <v>0.00692307692307681</v>
      </c>
      <c r="E31" s="24" t="str">
        <f aca="false">IF(OR(E12=0,E14=0),"",E29/E14-1)</f>
        <v/>
      </c>
    </row>
    <row r="32" customFormat="false" ht="24" hidden="false" customHeight="true" outlineLevel="0" collapsed="false">
      <c r="A32" s="13" t="s">
        <v>64</v>
      </c>
      <c r="B32" s="25" t="n">
        <f aca="false">IF(OR(B29="",B29=0),"",RANK(B29,$B$29:$E$29,1))</f>
        <v>2</v>
      </c>
      <c r="C32" s="25" t="n">
        <f aca="false">IF(OR(C29="",C29=0),"",RANK(C29,$B$29:$E$29,1))</f>
        <v>1</v>
      </c>
      <c r="D32" s="25" t="n">
        <f aca="false">IF(OR(D29="",D29=0),"",RANK(D29,$B$29:$E$29,1))</f>
        <v>3</v>
      </c>
      <c r="E32" s="25" t="str">
        <f aca="false">IF(OR(E29="",E29=0),"",RANK(E29,$B$29:$E$29,1))</f>
        <v/>
      </c>
    </row>
    <row r="34" customFormat="false" ht="15" hidden="false" customHeight="false" outlineLevel="0" collapsed="false">
      <c r="A34" s="13" t="s">
        <v>65</v>
      </c>
      <c r="B34" s="21" t="n">
        <v>0.12</v>
      </c>
    </row>
    <row r="36" customFormat="false" ht="51.75" hidden="false" customHeight="true" outlineLevel="0" collapsed="false">
      <c r="A36" s="26" t="s">
        <v>66</v>
      </c>
      <c r="B36" s="26"/>
      <c r="C36" s="26"/>
      <c r="D36" s="26"/>
      <c r="E36" s="26"/>
    </row>
  </sheetData>
  <mergeCells count="1">
    <mergeCell ref="A36:E36"/>
  </mergeCells>
  <conditionalFormatting sqref="B32:E32">
    <cfRule type="cellIs" priority="2" operator="equal" aboveAverage="0" equalAverage="0" bottom="0" percent="0" rank="0" text="" dxfId="0">
      <formula>1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5" min="2" style="0" width="18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67</v>
      </c>
    </row>
    <row r="3" customFormat="false" ht="15" hidden="false" customHeight="false" outlineLevel="0" collapsed="false">
      <c r="A3" s="11" t="s">
        <v>68</v>
      </c>
      <c r="B3" s="12"/>
      <c r="C3" s="12"/>
      <c r="D3" s="12"/>
      <c r="E3" s="12"/>
    </row>
    <row r="5" customFormat="false" ht="30" hidden="false" customHeight="true" outlineLevel="0" collapsed="false">
      <c r="A5" s="15" t="s">
        <v>69</v>
      </c>
      <c r="B5" s="15" t="s">
        <v>29</v>
      </c>
      <c r="C5" s="15" t="s">
        <v>30</v>
      </c>
      <c r="D5" s="15" t="s">
        <v>31</v>
      </c>
      <c r="E5" s="15" t="s">
        <v>32</v>
      </c>
    </row>
    <row r="6" customFormat="false" ht="15" hidden="false" customHeight="false" outlineLevel="0" collapsed="false">
      <c r="A6" s="13" t="s">
        <v>70</v>
      </c>
      <c r="B6" s="27" t="n">
        <v>0.3</v>
      </c>
      <c r="C6" s="27" t="n">
        <v>0.6</v>
      </c>
      <c r="D6" s="27" t="n">
        <v>0.1</v>
      </c>
      <c r="E6" s="27"/>
    </row>
    <row r="7" customFormat="false" ht="15" hidden="false" customHeight="false" outlineLevel="0" collapsed="false">
      <c r="A7" s="13" t="s">
        <v>71</v>
      </c>
      <c r="B7" s="22" t="n">
        <v>0</v>
      </c>
      <c r="C7" s="22" t="n">
        <v>2</v>
      </c>
      <c r="D7" s="22" t="n">
        <v>0</v>
      </c>
      <c r="E7" s="22"/>
    </row>
    <row r="8" customFormat="false" ht="15" hidden="false" customHeight="false" outlineLevel="0" collapsed="false">
      <c r="A8" s="13" t="s">
        <v>72</v>
      </c>
      <c r="B8" s="21" t="n">
        <v>0</v>
      </c>
      <c r="C8" s="21" t="n">
        <v>0.1</v>
      </c>
      <c r="D8" s="21" t="n">
        <v>0</v>
      </c>
      <c r="E8" s="21"/>
    </row>
    <row r="9" customFormat="false" ht="15" hidden="false" customHeight="false" outlineLevel="0" collapsed="false">
      <c r="A9" s="13" t="s">
        <v>73</v>
      </c>
      <c r="B9" s="21" t="n">
        <v>0.02</v>
      </c>
      <c r="C9" s="21" t="n">
        <v>0.03</v>
      </c>
      <c r="D9" s="21" t="n">
        <v>0.02</v>
      </c>
      <c r="E9" s="21"/>
    </row>
    <row r="11" customFormat="false" ht="15" hidden="false" customHeight="false" outlineLevel="0" collapsed="false">
      <c r="A11" s="16" t="s">
        <v>74</v>
      </c>
      <c r="B11" s="20" t="n">
        <f aca="false">IF('Landed cost'!B29="","",'Landed cost'!B29)</f>
        <v>45531.5384615385</v>
      </c>
      <c r="C11" s="20" t="n">
        <f aca="false">IF('Landed cost'!C29="","",'Landed cost'!C29)</f>
        <v>40785.4153846154</v>
      </c>
      <c r="D11" s="20" t="n">
        <f aca="false">IF('Landed cost'!D29="","",'Landed cost'!D29)</f>
        <v>49339.2307692308</v>
      </c>
      <c r="E11" s="20" t="str">
        <f aca="false">IF('Landed cost'!E29="","",'Landed cost'!E29)</f>
        <v/>
      </c>
    </row>
    <row r="12" customFormat="false" ht="15" hidden="false" customHeight="false" outlineLevel="0" collapsed="false">
      <c r="A12" s="13" t="s">
        <v>75</v>
      </c>
      <c r="B12" s="23" t="n">
        <f aca="false">IF(B11="","",B11+('Landed cost'!B15+'Landed cost'!B22)*N(B6)+'Landed cost'!B14*'Landed cost'!$B$34*N(B7)/52+'Landed cost'!B17*N(B8)+'Landed cost'!B14*N(B9))</f>
        <v>47091.5384615385</v>
      </c>
      <c r="C12" s="23" t="n">
        <f aca="false">IF(C11="","",C11+('Landed cost'!C15+'Landed cost'!C22)*N(C6)+'Landed cost'!C14*'Landed cost'!$B$34*N(C7)/52+'Landed cost'!C17*N(C8)+'Landed cost'!C14*N(C9))</f>
        <v>47792.6461538462</v>
      </c>
      <c r="D12" s="23" t="n">
        <f aca="false">IF(D11="","",D11+('Landed cost'!D15+'Landed cost'!D22)*N(D6)+'Landed cost'!D14*'Landed cost'!$B$34*N(D7)/52+'Landed cost'!D17*N(D8)+'Landed cost'!D14*N(D9))</f>
        <v>50319.2307692308</v>
      </c>
      <c r="E12" s="23" t="str">
        <f aca="false">IF(E11="","",E11+('Landed cost'!E15+'Landed cost'!E22)*N(E6)+'Landed cost'!E14*'Landed cost'!$B$34*N(E7)/52+'Landed cost'!E17*N(E8)+'Landed cost'!E14*N(E9))</f>
        <v/>
      </c>
    </row>
    <row r="13" customFormat="false" ht="15" hidden="false" customHeight="false" outlineLevel="0" collapsed="false">
      <c r="A13" s="16" t="s">
        <v>76</v>
      </c>
      <c r="B13" s="24" t="n">
        <f aca="false">IF(B11="","",B12/B11-1)</f>
        <v>0.034261965501512</v>
      </c>
      <c r="C13" s="24" t="n">
        <f aca="false">IF(C11="","",C12/C11-1)</f>
        <v>0.17180726745458</v>
      </c>
      <c r="D13" s="24" t="n">
        <f aca="false">IF(D11="","",D12/D11-1)</f>
        <v>0.0198624904507259</v>
      </c>
      <c r="E13" s="24" t="str">
        <f aca="false">IF(E11="","",E12/E11-1)</f>
        <v/>
      </c>
    </row>
    <row r="14" customFormat="false" ht="15" hidden="false" customHeight="false" outlineLevel="0" collapsed="false">
      <c r="A14" s="13" t="s">
        <v>77</v>
      </c>
      <c r="B14" s="25" t="n">
        <f aca="false">IF(B12="","",RANK(B12,$B$12:$E$12,1))</f>
        <v>1</v>
      </c>
      <c r="C14" s="25" t="n">
        <f aca="false">IF(C12="","",RANK(C12,$B$12:$E$12,1))</f>
        <v>2</v>
      </c>
      <c r="D14" s="25" t="n">
        <f aca="false">IF(D12="","",RANK(D12,$B$12:$E$12,1))</f>
        <v>3</v>
      </c>
      <c r="E14" s="25" t="str">
        <f aca="false">IF(E12="","",RANK(E12,$B$12:$E$12,1))</f>
        <v/>
      </c>
    </row>
  </sheetData>
  <conditionalFormatting sqref="B14:E14">
    <cfRule type="cellIs" priority="2" operator="equal" aboveAverage="0" equalAverage="0" bottom="0" percent="0" rank="0" text="" dxfId="0">
      <formula>1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5" min="2" style="0" width="18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78</v>
      </c>
    </row>
    <row r="3" customFormat="false" ht="15" hidden="false" customHeight="false" outlineLevel="0" collapsed="false">
      <c r="A3" s="11" t="s">
        <v>79</v>
      </c>
      <c r="B3" s="12"/>
      <c r="C3" s="12"/>
      <c r="D3" s="12"/>
      <c r="E3" s="12"/>
    </row>
    <row r="5" customFormat="false" ht="15" hidden="false" customHeight="false" outlineLevel="0" collapsed="false">
      <c r="A5" s="13" t="s">
        <v>80</v>
      </c>
      <c r="B5" s="21" t="n">
        <v>0.1</v>
      </c>
    </row>
    <row r="7" customFormat="false" ht="30" hidden="false" customHeight="true" outlineLevel="0" collapsed="false">
      <c r="A7" s="15" t="s">
        <v>81</v>
      </c>
      <c r="B7" s="15" t="s">
        <v>29</v>
      </c>
      <c r="C7" s="15" t="s">
        <v>30</v>
      </c>
      <c r="D7" s="15" t="s">
        <v>31</v>
      </c>
      <c r="E7" s="15" t="s">
        <v>32</v>
      </c>
    </row>
    <row r="8" customFormat="false" ht="24" hidden="false" customHeight="true" outlineLevel="0" collapsed="false">
      <c r="A8" s="16" t="s">
        <v>33</v>
      </c>
      <c r="B8" s="28" t="str">
        <f aca="false">IF('Landed cost'!B8="","",'Landed cost'!B8)</f>
        <v>Tedarikçi A (AB)</v>
      </c>
      <c r="C8" s="28" t="str">
        <f aca="false">IF('Landed cost'!C8="","",'Landed cost'!C8)</f>
        <v>Tedarikçi B (Asya)</v>
      </c>
      <c r="D8" s="28" t="str">
        <f aca="false">IF('Landed cost'!D8="","",'Landed cost'!D8)</f>
        <v>Tedarikçi C (yurt içi)</v>
      </c>
      <c r="E8" s="28" t="str">
        <f aca="false">IF('Landed cost'!E8="","",'Landed cost'!E8)</f>
        <v/>
      </c>
    </row>
    <row r="9" customFormat="false" ht="24" hidden="false" customHeight="true" outlineLevel="0" collapsed="false">
      <c r="A9" s="16" t="s">
        <v>82</v>
      </c>
      <c r="B9" s="20" t="n">
        <f aca="false">IF('Landed cost'!B29="","",'Landed cost'!B29)</f>
        <v>45531.5384615385</v>
      </c>
      <c r="C9" s="20" t="n">
        <f aca="false">IF('Landed cost'!C29="","",'Landed cost'!C29)</f>
        <v>40785.4153846154</v>
      </c>
      <c r="D9" s="20" t="n">
        <f aca="false">IF('Landed cost'!D29="","",'Landed cost'!D29)</f>
        <v>49339.2307692308</v>
      </c>
      <c r="E9" s="20" t="str">
        <f aca="false">IF('Landed cost'!E29="","",'Landed cost'!E29)</f>
        <v/>
      </c>
    </row>
    <row r="10" customFormat="false" ht="24" hidden="false" customHeight="true" outlineLevel="0" collapsed="false">
      <c r="A10" s="16" t="s">
        <v>83</v>
      </c>
      <c r="B10" s="19" t="n">
        <v>2500</v>
      </c>
      <c r="C10" s="19" t="n">
        <v>4000</v>
      </c>
      <c r="D10" s="19" t="n">
        <v>2000</v>
      </c>
      <c r="E10" s="19"/>
    </row>
    <row r="11" customFormat="false" ht="24" hidden="false" customHeight="true" outlineLevel="0" collapsed="false">
      <c r="A11" s="16" t="s">
        <v>84</v>
      </c>
      <c r="B11" s="19" t="n">
        <v>800</v>
      </c>
      <c r="C11" s="19" t="n">
        <v>1500</v>
      </c>
      <c r="D11" s="19" t="n">
        <v>800</v>
      </c>
      <c r="E11" s="19"/>
    </row>
    <row r="12" customFormat="false" ht="24" hidden="false" customHeight="true" outlineLevel="0" collapsed="false">
      <c r="A12" s="16" t="s">
        <v>85</v>
      </c>
      <c r="B12" s="22" t="n">
        <v>8</v>
      </c>
      <c r="C12" s="22" t="n">
        <v>8</v>
      </c>
      <c r="D12" s="22" t="n">
        <v>8</v>
      </c>
      <c r="E12" s="22"/>
    </row>
    <row r="13" customFormat="false" ht="24" hidden="false" customHeight="true" outlineLevel="0" collapsed="false">
      <c r="A13" s="16" t="s">
        <v>86</v>
      </c>
      <c r="B13" s="19" t="n">
        <v>3200</v>
      </c>
      <c r="C13" s="19" t="n">
        <v>3900</v>
      </c>
      <c r="D13" s="19" t="n">
        <v>3300</v>
      </c>
      <c r="E13" s="19"/>
    </row>
    <row r="14" customFormat="false" ht="24" hidden="false" customHeight="true" outlineLevel="0" collapsed="false">
      <c r="A14" s="16" t="s">
        <v>87</v>
      </c>
      <c r="B14" s="19" t="n">
        <v>1500</v>
      </c>
      <c r="C14" s="19" t="n">
        <v>900</v>
      </c>
      <c r="D14" s="19" t="n">
        <v>1800</v>
      </c>
      <c r="E14" s="19"/>
    </row>
    <row r="15" customFormat="false" ht="24" hidden="false" customHeight="true" outlineLevel="0" collapsed="false">
      <c r="A15" s="16" t="s">
        <v>88</v>
      </c>
      <c r="B15" s="19" t="n">
        <v>600</v>
      </c>
      <c r="C15" s="19" t="n">
        <v>900</v>
      </c>
      <c r="D15" s="19" t="n">
        <v>600</v>
      </c>
      <c r="E15" s="19"/>
    </row>
    <row r="16" customFormat="false" ht="24" hidden="false" customHeight="true" outlineLevel="0" collapsed="false">
      <c r="A16" s="16" t="s">
        <v>89</v>
      </c>
      <c r="B16" s="19" t="n">
        <v>500</v>
      </c>
      <c r="C16" s="19" t="n">
        <v>1500</v>
      </c>
      <c r="D16" s="19" t="n">
        <v>500</v>
      </c>
      <c r="E16" s="19"/>
    </row>
    <row r="17" customFormat="false" ht="24" hidden="false" customHeight="true" outlineLevel="0" collapsed="false">
      <c r="A17" s="16" t="s">
        <v>90</v>
      </c>
      <c r="B17" s="20" t="n">
        <f aca="false">SUM(B13:B16)</f>
        <v>5800</v>
      </c>
      <c r="C17" s="20" t="n">
        <f aca="false">SUM(C13:C16)</f>
        <v>7200</v>
      </c>
      <c r="D17" s="20" t="n">
        <f aca="false">SUM(D13:D16)</f>
        <v>6200</v>
      </c>
      <c r="E17" s="20" t="n">
        <f aca="false">SUM(E13:E16)</f>
        <v>0</v>
      </c>
    </row>
    <row r="18" customFormat="false" ht="24" hidden="false" customHeight="true" outlineLevel="0" collapsed="false">
      <c r="A18" s="16" t="s">
        <v>91</v>
      </c>
      <c r="B18" s="29" t="n">
        <f aca="false">IF(B12="","",IF($B$5=0,B12,(1-(1+$B$5)^(-B12))/$B$5))</f>
        <v>5.33492619790267</v>
      </c>
      <c r="C18" s="29" t="n">
        <f aca="false">IF(C12="","",IF($B$5=0,C12,(1-(1+$B$5)^(-C12))/$B$5))</f>
        <v>5.33492619790267</v>
      </c>
      <c r="D18" s="29" t="n">
        <f aca="false">IF(D12="","",IF($B$5=0,D12,(1-(1+$B$5)^(-D12))/$B$5))</f>
        <v>5.33492619790267</v>
      </c>
      <c r="E18" s="29" t="str">
        <f aca="false">IF(E12="","",IF($B$5=0,E12,(1-(1+$B$5)^(-E12))/$B$5))</f>
        <v/>
      </c>
    </row>
    <row r="19" customFormat="false" ht="24" hidden="false" customHeight="true" outlineLevel="0" collapsed="false">
      <c r="A19" s="16" t="s">
        <v>92</v>
      </c>
      <c r="B19" s="20" t="n">
        <f aca="false">IF(B18="","",B17*B18)</f>
        <v>30942.5719478355</v>
      </c>
      <c r="C19" s="20" t="n">
        <f aca="false">IF(C18="","",C17*C18)</f>
        <v>38411.4686248992</v>
      </c>
      <c r="D19" s="20" t="n">
        <f aca="false">IF(D18="","",D17*D18)</f>
        <v>33076.5424269966</v>
      </c>
      <c r="E19" s="20" t="str">
        <f aca="false">IF(E18="","",E17*E18)</f>
        <v/>
      </c>
    </row>
    <row r="20" customFormat="false" ht="24" hidden="false" customHeight="true" outlineLevel="0" collapsed="false">
      <c r="A20" s="16" t="s">
        <v>93</v>
      </c>
      <c r="B20" s="19" t="n">
        <v>-1500</v>
      </c>
      <c r="C20" s="19" t="n">
        <v>-500</v>
      </c>
      <c r="D20" s="19" t="n">
        <v>-1500</v>
      </c>
      <c r="E20" s="19"/>
    </row>
    <row r="21" customFormat="false" ht="24" hidden="false" customHeight="true" outlineLevel="0" collapsed="false">
      <c r="A21" s="16" t="s">
        <v>94</v>
      </c>
      <c r="B21" s="20" t="n">
        <f aca="false">IF(B12="","",B20/(1+$B$5)^B12)</f>
        <v>-699.7610703146</v>
      </c>
      <c r="C21" s="20" t="n">
        <f aca="false">IF(C12="","",C20/(1+$B$5)^C12)</f>
        <v>-233.253690104867</v>
      </c>
      <c r="D21" s="20" t="n">
        <f aca="false">IF(D12="","",D20/(1+$B$5)^D12)</f>
        <v>-699.7610703146</v>
      </c>
      <c r="E21" s="20" t="str">
        <f aca="false">IF(E12="","",E20/(1+$B$5)^E12)</f>
        <v/>
      </c>
    </row>
    <row r="22" customFormat="false" ht="24" hidden="false" customHeight="true" outlineLevel="0" collapsed="false">
      <c r="A22" s="13" t="s">
        <v>95</v>
      </c>
      <c r="B22" s="23" t="n">
        <f aca="false">IF(B9="","",B9+B10+B11+B19+B21)</f>
        <v>79074.3493390593</v>
      </c>
      <c r="C22" s="23" t="n">
        <f aca="false">IF(C9="","",C9+C10+C11+C19+C21)</f>
        <v>84463.6303194097</v>
      </c>
      <c r="D22" s="23" t="n">
        <f aca="false">IF(D9="","",D9+D10+D11+D19+D21)</f>
        <v>84516.0121259127</v>
      </c>
      <c r="E22" s="23" t="str">
        <f aca="false">IF(E9="","",E9+E10+E11+E19+E21)</f>
        <v/>
      </c>
    </row>
    <row r="23" customFormat="false" ht="24" hidden="false" customHeight="true" outlineLevel="0" collapsed="false">
      <c r="A23" s="16" t="s">
        <v>96</v>
      </c>
      <c r="B23" s="30" t="n">
        <f aca="false">IF(OR(B22="",B22=0),"",B9/B22)</f>
        <v>0.575806678677884</v>
      </c>
      <c r="C23" s="30" t="n">
        <f aca="false">IF(OR(C22="",C22=0),"",C9/C22)</f>
        <v>0.482875472323179</v>
      </c>
      <c r="D23" s="30" t="n">
        <f aca="false">IF(OR(D22="",D22=0),"",D9/D22)</f>
        <v>0.583785599061687</v>
      </c>
      <c r="E23" s="30" t="str">
        <f aca="false">IF(OR(E22="",E22=0),"",E9/E22)</f>
        <v/>
      </c>
    </row>
    <row r="24" customFormat="false" ht="24" hidden="false" customHeight="true" outlineLevel="0" collapsed="false">
      <c r="A24" s="13" t="s">
        <v>97</v>
      </c>
      <c r="B24" s="25" t="n">
        <f aca="false">IF(B22="","",RANK(B22,$B$22:$E$22,1))</f>
        <v>1</v>
      </c>
      <c r="C24" s="25" t="n">
        <f aca="false">IF(C22="","",RANK(C22,$B$22:$E$22,1))</f>
        <v>2</v>
      </c>
      <c r="D24" s="25" t="n">
        <f aca="false">IF(D22="","",RANK(D22,$B$22:$E$22,1))</f>
        <v>3</v>
      </c>
      <c r="E24" s="25" t="str">
        <f aca="false">IF(E22="","",RANK(E22,$B$22:$E$22,1))</f>
        <v/>
      </c>
    </row>
  </sheetData>
  <conditionalFormatting sqref="B24:E24">
    <cfRule type="cellIs" priority="2" operator="equal" aboveAverage="0" equalAverage="0" bottom="0" percent="0" rank="0" text="" dxfId="0">
      <formula>1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2026-10-12T12:18:26Z</dcterms:created>
  <dc:creator>NSM Sourcing</dc:creator>
  <dc:description/>
  <dc:language>en-US</dc:language>
  <cp:lastModifiedBy/>
  <dcterms:modified xsi:type="dcterms:W3CDTF">2026-10-12T12:18:26Z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