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Kurulum" sheetId="2" state="visible" r:id="rId4"/>
    <sheet name="1 Uygunluk" sheetId="3" state="visible" r:id="rId5"/>
    <sheet name="2 Kalite" sheetId="4" state="visible" r:id="rId6"/>
    <sheet name="3 Fiyat" sheetId="5" state="visible" r:id="rId7"/>
    <sheet name="4 Özet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<sst xmlns="http://schemas.openxmlformats.org/spreadsheetml/2006/main" count="140" uniqueCount="111">
  <si>
    <t xml:space="preserve">NSM SOURCING  ·  SATIN ALMA ŞABLONU  NSM-15</t>
  </si>
  <si>
    <t xml:space="preserve">Teklif Değerlendirme Matrisi</t>
  </si>
  <si>
    <t xml:space="preserve">Amacı</t>
  </si>
  <si>
    <t xml:space="preserve">En fazla beş teklifi dört belgeli adımda değerlendirir: uygunluk, kalite, fiyat ve sıralama. Hem ağırlıklı kalite ve fiyat hem de en düşük uygun fiyat esaslı kararı destekler.</t>
  </si>
  <si>
    <t xml:space="preserve">Adım 1</t>
  </si>
  <si>
    <t xml:space="preserve">Kurulum: açılıştan önce karar yöntemini seçin, yaklaşık maliyeti, istekli adlarını, kalite kriterlerini ve ağırlıkları girin. Sayfayı onaylayın ve kilitleyin.</t>
  </si>
  <si>
    <t xml:space="preserve">Adım 2</t>
  </si>
  <si>
    <t xml:space="preserve">Adım 1: her zorunlu gereksinim için Geçti, Kaldı veya Açıklama girin.</t>
  </si>
  <si>
    <t xml:space="preserve">Adım 3</t>
  </si>
  <si>
    <t xml:space="preserve">Adım 2: kurulun mutabık kaldığı ortak kalite puanlarını girin.</t>
  </si>
  <si>
    <t xml:space="preserve">Adım 4</t>
  </si>
  <si>
    <t xml:space="preserve">Adım 3: toplam değerlendirilen fiyatları girin. Fiyat puanı yalnızca uygun ve kalite eşiğini geçen teklifler için hesaplanır.</t>
  </si>
  <si>
    <t xml:space="preserve">Adım 5</t>
  </si>
  <si>
    <t xml:space="preserve">Adım 4: sıralamayı okuyun ve sonuçları değerlendirme raporuna (şablon 19) aktarın.</t>
  </si>
  <si>
    <t xml:space="preserve">Sayfa: Kurulum</t>
  </si>
  <si>
    <t xml:space="preserve">Yöntem, yaklaşık maliyet, istekliler, kriterler ve ağırlıklar.</t>
  </si>
  <si>
    <t xml:space="preserve">Sayfa: 1 Uygunluk</t>
  </si>
  <si>
    <t xml:space="preserve">Zorunlu gereksinimler, geçti veya kaldı.</t>
  </si>
  <si>
    <t xml:space="preserve">Sayfa: 2 Kalite</t>
  </si>
  <si>
    <t xml:space="preserve">Kalite puanları ve eşik.</t>
  </si>
  <si>
    <t xml:space="preserve">Sayfa: 3 Fiyat</t>
  </si>
  <si>
    <t xml:space="preserve">Değerlendirilen fiyatlar, fiyat puanları, yaklaşık maliyetle karşılaştırma.</t>
  </si>
  <si>
    <t xml:space="preserve">Sayfa: 4 Özet</t>
  </si>
  <si>
    <t xml:space="preserve">Toplamlar, sıralama ve en yüksek sıradaki istekli.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</si>
  <si>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</si>
  <si>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</si>
  <si>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Uygulama notu</t>
  </si>
  <si>
    <t xml:space="preserve">Karar yöntemleri kurumdan kuruma değişir. Bazıları teknik olarak uygun teklifler arasında en düşük fiyatı seçer; bazıları kalite ve ticari unsurları ağırlıklandırır, çoğunlukla 60/40. Doğru yöntem ihtiyaca bağlıdır. Önemli olan, tekliflerden önce seçilmesi ve kayda geçirilmesidir.</t>
  </si>
  <si>
    <t xml:space="preserve">Burada kullanılan fiyat formülü (değerlendirmeye alınan en düşük fiyatın her fiyata bölümü, fiyat ağırlığı ile çarpımı) yaygındır ve kolay açıklanır. Başka formüller de vardır; hangisi kullanılırsa ihale dokümanlarında ilan edilmelidir.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</si>
  <si>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</si>
  <si>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Teklif Değerlendirme Matrisi: kurulum</t>
  </si>
  <si>
    <t xml:space="preserve">Bu sayfayı herhangi bir teklif açılmadan önce doldurun ve onaylayın. Ardından kilitleyin.</t>
  </si>
  <si>
    <t xml:space="preserve">İhale referansı ve adı</t>
  </si>
  <si>
    <t xml:space="preserve">Karar yöntemi</t>
  </si>
  <si>
    <t xml:space="preserve">Ağırlıklı kalite ve fiyat</t>
  </si>
  <si>
    <t xml:space="preserve">Yaklaşık maliyet (toplam değerlendirilen fiyat esasında)</t>
  </si>
  <si>
    <t xml:space="preserve">Para birimi</t>
  </si>
  <si>
    <t xml:space="preserve">EUR</t>
  </si>
  <si>
    <t xml:space="preserve">İstekliler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</si>
  <si>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</si>
  <si>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</si>
  <si>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</si>
  <si>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</si>
  <si>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</si>
  <si>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Ad</t>
  </si>
  <si>
    <t xml:space="preserve">İstekli A</t>
  </si>
  <si>
    <t xml:space="preserve">İstekli B</t>
  </si>
  <si>
    <t xml:space="preserve">İstekli C</t>
  </si>
  <si>
    <t xml:space="preserve">No</t>
  </si>
  <si>
    <t xml:space="preserve">Kalite kriterleri</t>
  </si>
  <si>
    <t xml:space="preserve">Ağırlık</t>
  </si>
  <si>
    <t xml:space="preserve">Değerlendiriciler için açıklama</t>
  </si>
  <si>
    <t xml:space="preserve">Teknik çözüm ve şartnameye uygunluk</t>
  </si>
  <si>
    <t xml:space="preserve">Sağlamlık, risk, "olmalı" gereksinimlerine uyum</t>
  </si>
  <si>
    <t xml:space="preserve">Teslim süresi ve plan</t>
  </si>
  <si>
    <t xml:space="preserve">Siparişten itibaren hafta; planın gerçekçiliği</t>
  </si>
  <si>
    <t xml:space="preserve">Garanti, destek ve yedek parça</t>
  </si>
  <si>
    <t xml:space="preserve">Süre, kapsam, müdahale süreleri</t>
  </si>
  <si>
    <t xml:space="preserve">Eğitim ve dokümantasyon</t>
  </si>
  <si>
    <t xml:space="preserve">Eksiksizlik ve dil</t>
  </si>
  <si>
    <t xml:space="preserve">Sürdürülebilirlik taahhütleri</t>
  </si>
  <si>
    <t xml:space="preserve">Somut ve ölçülebilir</t>
  </si>
  <si>
    <t xml:space="preserve">Tedarik dayanıklılığı ve süreklilik</t>
  </si>
  <si>
    <t xml:space="preserve">İkinci tesis, alt kademe görünürlüğü, rota alternatifleri, süreklilik planı</t>
  </si>
  <si>
    <t xml:space="preserve">Kalite ağırlığı (kriterlerin toplamı)</t>
  </si>
  <si>
    <t xml:space="preserve">Fiyat ağırlığı</t>
  </si>
  <si>
    <t xml:space="preserve">Kontrol: toplam %100 olmalı</t>
  </si>
  <si>
    <t xml:space="preserve">Fiyat aşamasına geçmek için asgari kalite puanı (kalite ağırlığının %’si)</t>
  </si>
  <si>
    <t xml:space="preserve">Açılıştan önce onaylayan (ad, tarih)</t>
  </si>
  <si>
    <t xml:space="preserve">Anormal düşük teklif kontrolü: fiyat yaklaşık maliyetin bu orandan fazla altındaysa açıklama istenir</t>
  </si>
  <si>
    <t xml:space="preserve">Adım 1: uygunluk ve zorunlu gereksinimler</t>
  </si>
  <si>
    <t xml:space="preserve">Her zorunlu ("mutlaka") gereksinim için Geçti, Kaldı veya Açıklama. Tek bir Kaldı, teklifi uygun değil yapar.</t>
  </si>
  <si>
    <t xml:space="preserve">Gereksinim</t>
  </si>
  <si>
    <t xml:space="preserve">Teklif süresinde alındı</t>
  </si>
  <si>
    <t xml:space="preserve">Geçti</t>
  </si>
  <si>
    <t xml:space="preserve">Fiyat cetveli eksiksiz ve imzalı</t>
  </si>
  <si>
    <t xml:space="preserve">Beyanlar imzalı (uygunluk, çıkar çatışması)</t>
  </si>
  <si>
    <t xml:space="preserve">Geçerli kalite belgesi</t>
  </si>
  <si>
    <t xml:space="preserve">Şartnamenin tüm zorunlu gereksinimleri karşılanmış</t>
  </si>
  <si>
    <t xml:space="preserve">Açıklama</t>
  </si>
  <si>
    <t xml:space="preserve">Sözleşme koşullarına kabul edilemez istisna yok</t>
  </si>
  <si>
    <t xml:space="preserve">Teklif geçerlilik süresi yeterli</t>
  </si>
  <si>
    <t xml:space="preserve">Uygunluk sonucu</t>
  </si>
  <si>
    <t xml:space="preserve">Adım 2: kalite değerlendirmesi</t>
  </si>
  <si>
    <t xml:space="preserve">Kriter başına 0-5 ortak puan (0 yok, 3 karşılar, 5 kanıtla aşar). Gerekçeleri değerlendirme raporuna yazın.</t>
  </si>
  <si>
    <t xml:space="preserve">Kriter</t>
  </si>
  <si>
    <t xml:space="preserve">Ağırlıklı kalite puanı (puan)</t>
  </si>
  <si>
    <t xml:space="preserve">Asgari kalite eşiğini karşılıyor</t>
  </si>
  <si>
    <t xml:space="preserve">Adım 3: fiyat değerlendirmesi</t>
  </si>
  <si>
    <t xml:space="preserve">Her istekli için toplam değerlendirilen fiyatı girin: aynı kapsam, aynı Incoterms esası, ihalede belirtilen maliyet unsurları dahil (landed cost veya TCO için şablon 16).</t>
  </si>
  <si>
    <t xml:space="preserve">Kalem</t>
  </si>
  <si>
    <t xml:space="preserve">Toplam değerlendirilen fiyat</t>
  </si>
  <si>
    <t xml:space="preserve">Uygunluk sonucu (adım 1)</t>
  </si>
  <si>
    <t xml:space="preserve">Kalite eşiği karşılandı (adım 2)</t>
  </si>
  <si>
    <t xml:space="preserve">Değerlendirmeye alınan fiyat</t>
  </si>
  <si>
    <t xml:space="preserve">Fiyat puanı (puan)</t>
  </si>
  <si>
    <t xml:space="preserve">Yaklaşık maliyete fark</t>
  </si>
  <si>
    <t xml:space="preserve">Fark %</t>
  </si>
  <si>
    <t xml:space="preserve">Anormal düşük teklif kontrolü</t>
  </si>
  <si>
    <t xml:space="preserve">Adım 4: özet ve sıralama</t>
  </si>
  <si>
    <t xml:space="preserve">Hesaplanır. Sıralama, Kurulum sayfasında seçilen karar yöntemine göre yapılır.</t>
  </si>
  <si>
    <t xml:space="preserve">Sonuç</t>
  </si>
  <si>
    <t xml:space="preserve">Uygunluk</t>
  </si>
  <si>
    <t xml:space="preserve">Kalite puanı</t>
  </si>
  <si>
    <t xml:space="preserve">Fiyat puanı</t>
  </si>
  <si>
    <t xml:space="preserve">Toplam puan (ağırlıklı yöntem)</t>
  </si>
  <si>
    <t xml:space="preserve">Sıralama değeri</t>
  </si>
  <si>
    <t xml:space="preserve">Sıra</t>
  </si>
  <si>
    <t xml:space="preserve">En yüksek sıradaki istekli</t>
  </si>
  <si>
    <t xml:space="preserve">İkinciyle fark (puan)</t>
  </si>
  <si>
    <t xml:space="preserve">Fark küçükse, makul bir ağırlık değişikliğinin sıralamayı değiştirip değiştirmediğini sınayın ve sonucu değerlendirme raporuna (şablon 19) yazın.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</si>
</sst>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;\-"/>
    <numFmt numFmtId="166" formatCode="0%"/>
    <numFmt numFmtId="167" formatCode="0.0"/>
    <numFmt numFmtId="168" formatCode="0.0%"/>
    <numFmt numFmtId="169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CCC"/>
        </patternFill>
      </fill>
    </dxf>
    <dxf>
      <fill>
        <patternFill>
          <bgColor rgb="FFFCE5CD"/>
        </patternFill>
      </fill>
    </dxf>
    <dxf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0" customFormat="false" ht="15" hidden="false" customHeight="true" outlineLevel="0" collapsed="false">
      <c r="B10" s="3" t="s">
        <v>12</v>
      </c>
      <c r="C10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3" customFormat="false" ht="15" hidden="false" customHeight="true" outlineLevel="0" collapsed="false">
      <c r="B13" s="3" t="s">
        <v>16</v>
      </c>
      <c r="C13" s="4" t="s">
        <v>17</v>
      </c>
    </row>
    <row r="14" customFormat="false" ht="15" hidden="false" customHeight="true" outlineLevel="0" collapsed="false">
      <c r="B14" s="3" t="s">
        <v>18</v>
      </c>
      <c r="C14" s="4" t="s">
        <v>19</v>
      </c>
    </row>
    <row r="15" customFormat="false" ht="15" hidden="false" customHeight="true" outlineLevel="0" collapsed="false">
      <c r="B15" s="3" t="s">
        <v>20</v>
      </c>
      <c r="C15" s="4" t="s">
        <v>21</v>
      </c>
    </row>
    <row r="16" customFormat="false" ht="15" hidden="false" customHeight="true" outlineLevel="0" collapsed="false">
      <c r="B16" s="3" t="s">
        <v>22</v>
      </c>
      <c r="C16" s="4" t="s">
        <v>23</v>
      </c>
    </row>
    <row r="18" customFormat="false" ht="27.75" hidden="false" customHeight="true" outlineLevel="0" collapsed="false">
      <c r="B18" s="5" t="s">
        <v>24</v>
      </c>
      <c r="C18" s="6" t="s">
        <v>25</v>
      </c>
    </row>
    <row r="20" customFormat="false" ht="39" hidden="false" customHeight="true" outlineLevel="0" collapsed="false">
      <c r="B20" s="7" t="s">
        <v>26</v>
      </c>
      <c r="C20" s="8" t="s">
        <v>27</v>
      </c>
    </row>
    <row r="21" customFormat="false" ht="39" hidden="false" customHeight="true" outlineLevel="0" collapsed="false">
      <c r="B21" s="7" t="s">
        <v>26</v>
      </c>
      <c r="C21" s="8" t="s">
        <v>28</v>
      </c>
    </row>
    <row r="23" customFormat="false" ht="37.5" hidden="false" customHeight="true" outlineLevel="0" collapsed="false">
      <c r="B23" s="9" t="s">
        <v>29</v>
      </c>
      <c r="C23" s="9"/>
    </row>
  </sheetData>
  <mergeCells count="1">
    <mergeCell ref="B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30</v>
      </c>
    </row>
    <row r="3" customFormat="false" ht="15" hidden="false" customHeight="false" outlineLevel="0" collapsed="false">
      <c r="A3" s="11" t="s">
        <v>31</v>
      </c>
      <c r="B3" s="12"/>
      <c r="C3" s="12"/>
      <c r="D3" s="12"/>
      <c r="E3" s="12"/>
      <c r="F3" s="12"/>
      <c r="G3" s="12"/>
    </row>
    <row r="5" customFormat="false" ht="15" hidden="false" customHeight="false" outlineLevel="0" collapsed="false">
      <c r="B5" s="13" t="s">
        <v>32</v>
      </c>
      <c r="C5" s="14"/>
      <c r="D5" s="14"/>
      <c r="E5" s="14"/>
      <c r="F5" s="14"/>
      <c r="G5" s="14"/>
    </row>
    <row r="6" customFormat="false" ht="15" hidden="false" customHeight="true" outlineLevel="0" collapsed="false">
      <c r="B6" s="13" t="s">
        <v>33</v>
      </c>
      <c r="C6" s="14" t="s">
        <v>34</v>
      </c>
      <c r="D6" s="14"/>
      <c r="E6" s="14"/>
    </row>
    <row r="7" customFormat="false" ht="15" hidden="false" customHeight="false" outlineLevel="0" collapsed="false">
      <c r="B7" s="13" t="s">
        <v>35</v>
      </c>
      <c r="C7" s="15" t="n">
        <v>47000</v>
      </c>
    </row>
    <row r="8" customFormat="false" ht="15" hidden="false" customHeight="false" outlineLevel="0" collapsed="false">
      <c r="B8" s="13" t="s">
        <v>36</v>
      </c>
      <c r="C8" s="16" t="s">
        <v>37</v>
      </c>
    </row>
    <row r="10" customFormat="false" ht="30" hidden="false" customHeight="true" outlineLevel="0" collapsed="false">
      <c r="A10" s="17"/>
      <c r="B10" s="17" t="s">
        <v>38</v>
      </c>
      <c r="C10" s="17" t="s">
        <v>39</v>
      </c>
      <c r="D10" s="17" t="s">
        <v>40</v>
      </c>
      <c r="E10" s="17" t="s">
        <v>41</v>
      </c>
      <c r="F10" s="17" t="s">
        <v>42</v>
      </c>
      <c r="G10" s="17" t="s">
        <v>43</v>
      </c>
    </row>
    <row r="11" customFormat="false" ht="15" hidden="false" customHeight="false" outlineLevel="0" collapsed="false">
      <c r="B11" s="13" t="s">
        <v>44</v>
      </c>
      <c r="C11" s="16" t="s">
        <v>45</v>
      </c>
      <c r="D11" s="16" t="s">
        <v>46</v>
      </c>
      <c r="E11" s="16" t="s">
        <v>47</v>
      </c>
      <c r="F11" s="16"/>
      <c r="G11" s="16"/>
    </row>
    <row r="13" customFormat="false" ht="30" hidden="false" customHeight="true" outlineLevel="0" collapsed="false">
      <c r="A13" s="17" t="s">
        <v>48</v>
      </c>
      <c r="B13" s="17" t="s">
        <v>49</v>
      </c>
      <c r="C13" s="17" t="s">
        <v>50</v>
      </c>
      <c r="D13" s="17" t="s">
        <v>51</v>
      </c>
      <c r="E13" s="17"/>
      <c r="F13" s="17"/>
      <c r="G13" s="17"/>
    </row>
    <row r="14" customFormat="false" ht="21.75" hidden="false" customHeight="true" outlineLevel="0" collapsed="false">
      <c r="A14" s="18" t="n">
        <v>1</v>
      </c>
      <c r="B14" s="16" t="s">
        <v>52</v>
      </c>
      <c r="C14" s="19" t="n">
        <v>0.2</v>
      </c>
      <c r="D14" s="14" t="s">
        <v>53</v>
      </c>
      <c r="E14" s="14"/>
      <c r="F14" s="14"/>
      <c r="G14" s="14"/>
    </row>
    <row r="15" customFormat="false" ht="21.75" hidden="false" customHeight="true" outlineLevel="0" collapsed="false">
      <c r="A15" s="18" t="n">
        <v>2</v>
      </c>
      <c r="B15" s="16" t="s">
        <v>54</v>
      </c>
      <c r="C15" s="19" t="n">
        <v>0.1</v>
      </c>
      <c r="D15" s="14" t="s">
        <v>55</v>
      </c>
      <c r="E15" s="14"/>
      <c r="F15" s="14"/>
      <c r="G15" s="14"/>
    </row>
    <row r="16" customFormat="false" ht="21.75" hidden="false" customHeight="true" outlineLevel="0" collapsed="false">
      <c r="A16" s="18" t="n">
        <v>3</v>
      </c>
      <c r="B16" s="16" t="s">
        <v>56</v>
      </c>
      <c r="C16" s="19" t="n">
        <v>0.1</v>
      </c>
      <c r="D16" s="14" t="s">
        <v>57</v>
      </c>
      <c r="E16" s="14"/>
      <c r="F16" s="14"/>
      <c r="G16" s="14"/>
    </row>
    <row r="17" customFormat="false" ht="21.75" hidden="false" customHeight="true" outlineLevel="0" collapsed="false">
      <c r="A17" s="18" t="n">
        <v>4</v>
      </c>
      <c r="B17" s="16" t="s">
        <v>58</v>
      </c>
      <c r="C17" s="19" t="n">
        <v>0.05</v>
      </c>
      <c r="D17" s="14" t="s">
        <v>59</v>
      </c>
      <c r="E17" s="14"/>
      <c r="F17" s="14"/>
      <c r="G17" s="14"/>
    </row>
    <row r="18" customFormat="false" ht="21.75" hidden="false" customHeight="true" outlineLevel="0" collapsed="false">
      <c r="A18" s="18" t="n">
        <v>5</v>
      </c>
      <c r="B18" s="16" t="s">
        <v>60</v>
      </c>
      <c r="C18" s="19" t="n">
        <v>0.05</v>
      </c>
      <c r="D18" s="14" t="s">
        <v>61</v>
      </c>
      <c r="E18" s="14"/>
      <c r="F18" s="14"/>
      <c r="G18" s="14"/>
    </row>
    <row r="19" customFormat="false" ht="21.75" hidden="false" customHeight="true" outlineLevel="0" collapsed="false">
      <c r="A19" s="18" t="n">
        <v>6</v>
      </c>
      <c r="B19" s="16" t="s">
        <v>62</v>
      </c>
      <c r="C19" s="19" t="n">
        <v>0.05</v>
      </c>
      <c r="D19" s="14" t="s">
        <v>63</v>
      </c>
      <c r="E19" s="14"/>
      <c r="F19" s="14"/>
      <c r="G19" s="14"/>
    </row>
    <row r="20" customFormat="false" ht="21.75" hidden="false" customHeight="true" outlineLevel="0" collapsed="false">
      <c r="A20" s="18" t="n">
        <v>7</v>
      </c>
      <c r="B20" s="16"/>
      <c r="C20" s="19"/>
      <c r="D20" s="14"/>
      <c r="E20" s="14"/>
      <c r="F20" s="14"/>
      <c r="G20" s="14"/>
    </row>
    <row r="21" customFormat="false" ht="21.75" hidden="false" customHeight="true" outlineLevel="0" collapsed="false">
      <c r="A21" s="18" t="n">
        <v>8</v>
      </c>
      <c r="B21" s="16"/>
      <c r="C21" s="19"/>
      <c r="D21" s="14"/>
      <c r="E21" s="14"/>
      <c r="F21" s="14"/>
      <c r="G21" s="14"/>
    </row>
    <row r="22" customFormat="false" ht="15" hidden="false" customHeight="false" outlineLevel="0" collapsed="false">
      <c r="B22" s="13" t="s">
        <v>64</v>
      </c>
      <c r="C22" s="20" t="n">
        <f aca="false">SUM(C14:C21)</f>
        <v>0.55</v>
      </c>
    </row>
    <row r="23" customFormat="false" ht="15" hidden="false" customHeight="false" outlineLevel="0" collapsed="false">
      <c r="B23" s="13" t="s">
        <v>65</v>
      </c>
      <c r="C23" s="19" t="n">
        <v>0.45</v>
      </c>
    </row>
    <row r="24" customFormat="false" ht="15" hidden="false" customHeight="false" outlineLevel="0" collapsed="false">
      <c r="B24" s="13" t="s">
        <v>66</v>
      </c>
      <c r="C24" s="20" t="n">
        <f aca="false">C22+C23</f>
        <v>1</v>
      </c>
    </row>
    <row r="25" customFormat="false" ht="27.75" hidden="false" customHeight="true" outlineLevel="0" collapsed="false">
      <c r="B25" s="13" t="s">
        <v>67</v>
      </c>
      <c r="C25" s="19" t="n">
        <v>0.5</v>
      </c>
    </row>
    <row r="26" customFormat="false" ht="11.9" hidden="false" customHeight="false" outlineLevel="0" collapsed="false">
      <c r="B26" s="13" t="s">
        <v>68</v>
      </c>
      <c r="C26" s="14"/>
      <c r="D26" s="14"/>
      <c r="E26" s="14"/>
      <c r="F26" s="14"/>
      <c r="G26" s="14"/>
    </row>
    <row r="27" customFormat="false" ht="27.75" hidden="false" customHeight="true" outlineLevel="0" collapsed="false">
      <c r="B27" s="13" t="s">
        <v>69</v>
      </c>
      <c r="C27" s="19" t="n">
        <v>0.2</v>
      </c>
    </row>
  </sheetData>
  <mergeCells count="12">
    <mergeCell ref="C5:G5"/>
    <mergeCell ref="C6:E6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C26:G26"/>
  </mergeCells>
  <conditionalFormatting sqref="C24">
    <cfRule type="cellIs" priority="2" operator="notEqual" aboveAverage="0" equalAverage="0" bottom="0" percent="0" rank="0" text="" dxfId="0">
      <formula>1</formula>
    </cfRule>
  </conditionalFormatting>
  <dataValidations count="1">
    <dataValidation allowBlank="true" error="Lütfen listeden seçin." errorStyle="stop" operator="between" showDropDown="false" showErrorMessage="true" showInputMessage="false" sqref="C6" type="list">
      <formula1>"Ağırlıklı kalite ve fiyat,En düşük uygun fiyat"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0"/>
    <col collapsed="false" customWidth="true" hidden="false" outlineLevel="0" max="7" min="3" style="0" width="15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70</v>
      </c>
    </row>
    <row r="3" customFormat="false" ht="15" hidden="false" customHeight="false" outlineLevel="0" collapsed="false">
      <c r="A3" s="11" t="s">
        <v>71</v>
      </c>
      <c r="B3" s="12"/>
      <c r="C3" s="12"/>
      <c r="D3" s="12"/>
      <c r="E3" s="12"/>
      <c r="F3" s="12"/>
      <c r="G3" s="12"/>
    </row>
    <row r="5" customFormat="false" ht="30" hidden="false" customHeight="true" outlineLevel="0" collapsed="false">
      <c r="A5" s="17" t="s">
        <v>48</v>
      </c>
      <c r="B5" s="17" t="s">
        <v>72</v>
      </c>
      <c r="C5" s="21" t="str">
        <f aca="false">IF(Kurulum!C$11="","",Kurulum!C$11)</f>
        <v>İstekli A</v>
      </c>
      <c r="D5" s="21" t="str">
        <f aca="false">IF(Kurulum!D$11="","",Kurulum!D$11)</f>
        <v>İstekli B</v>
      </c>
      <c r="E5" s="21" t="str">
        <f aca="false">IF(Kurulum!E$11="","",Kurulum!E$11)</f>
        <v>İstekli C</v>
      </c>
      <c r="F5" s="21" t="str">
        <f aca="false">IF(Kurulum!F$11="","",Kurulum!F$11)</f>
        <v/>
      </c>
      <c r="G5" s="21" t="str">
        <f aca="false">IF(Kurulum!G$11="","",Kurulum!G$11)</f>
        <v/>
      </c>
    </row>
    <row r="6" customFormat="false" ht="15" hidden="false" customHeight="false" outlineLevel="0" collapsed="false">
      <c r="A6" s="18" t="n">
        <v>1</v>
      </c>
      <c r="B6" s="16" t="s">
        <v>73</v>
      </c>
      <c r="C6" s="22" t="s">
        <v>74</v>
      </c>
      <c r="D6" s="22" t="s">
        <v>74</v>
      </c>
      <c r="E6" s="22" t="s">
        <v>74</v>
      </c>
      <c r="F6" s="22"/>
      <c r="G6" s="22"/>
    </row>
    <row r="7" customFormat="false" ht="15" hidden="false" customHeight="false" outlineLevel="0" collapsed="false">
      <c r="A7" s="18" t="n">
        <v>2</v>
      </c>
      <c r="B7" s="16" t="s">
        <v>75</v>
      </c>
      <c r="C7" s="22" t="s">
        <v>74</v>
      </c>
      <c r="D7" s="22" t="s">
        <v>74</v>
      </c>
      <c r="E7" s="22" t="s">
        <v>74</v>
      </c>
      <c r="F7" s="22"/>
      <c r="G7" s="22"/>
    </row>
    <row r="8" customFormat="false" ht="15" hidden="false" customHeight="false" outlineLevel="0" collapsed="false">
      <c r="A8" s="18" t="n">
        <v>3</v>
      </c>
      <c r="B8" s="16" t="s">
        <v>76</v>
      </c>
      <c r="C8" s="22" t="s">
        <v>74</v>
      </c>
      <c r="D8" s="22" t="s">
        <v>74</v>
      </c>
      <c r="E8" s="22" t="s">
        <v>74</v>
      </c>
      <c r="F8" s="22"/>
      <c r="G8" s="22"/>
    </row>
    <row r="9" customFormat="false" ht="15" hidden="false" customHeight="false" outlineLevel="0" collapsed="false">
      <c r="A9" s="18" t="n">
        <v>4</v>
      </c>
      <c r="B9" s="16" t="s">
        <v>77</v>
      </c>
      <c r="C9" s="22" t="s">
        <v>74</v>
      </c>
      <c r="D9" s="22" t="s">
        <v>74</v>
      </c>
      <c r="E9" s="22" t="s">
        <v>74</v>
      </c>
      <c r="F9" s="22"/>
      <c r="G9" s="22"/>
    </row>
    <row r="10" customFormat="false" ht="15" hidden="false" customHeight="false" outlineLevel="0" collapsed="false">
      <c r="A10" s="18" t="n">
        <v>5</v>
      </c>
      <c r="B10" s="16" t="s">
        <v>78</v>
      </c>
      <c r="C10" s="22" t="s">
        <v>74</v>
      </c>
      <c r="D10" s="22" t="s">
        <v>79</v>
      </c>
      <c r="E10" s="22" t="s">
        <v>74</v>
      </c>
      <c r="F10" s="22"/>
      <c r="G10" s="22"/>
    </row>
    <row r="11" customFormat="false" ht="15" hidden="false" customHeight="false" outlineLevel="0" collapsed="false">
      <c r="A11" s="18" t="n">
        <v>6</v>
      </c>
      <c r="B11" s="16" t="s">
        <v>80</v>
      </c>
      <c r="C11" s="22" t="s">
        <v>74</v>
      </c>
      <c r="D11" s="22" t="s">
        <v>74</v>
      </c>
      <c r="E11" s="22" t="s">
        <v>74</v>
      </c>
      <c r="F11" s="22"/>
      <c r="G11" s="22"/>
    </row>
    <row r="12" customFormat="false" ht="15" hidden="false" customHeight="false" outlineLevel="0" collapsed="false">
      <c r="A12" s="18" t="n">
        <v>7</v>
      </c>
      <c r="B12" s="16" t="s">
        <v>81</v>
      </c>
      <c r="C12" s="22" t="s">
        <v>74</v>
      </c>
      <c r="D12" s="22" t="s">
        <v>74</v>
      </c>
      <c r="E12" s="22" t="s">
        <v>74</v>
      </c>
      <c r="F12" s="22"/>
      <c r="G12" s="22"/>
    </row>
    <row r="13" customFormat="false" ht="15" hidden="false" customHeight="false" outlineLevel="0" collapsed="false">
      <c r="A13" s="18" t="n">
        <v>8</v>
      </c>
      <c r="B13" s="16"/>
      <c r="C13" s="22"/>
      <c r="D13" s="22"/>
      <c r="E13" s="22"/>
      <c r="F13" s="22"/>
      <c r="G13" s="22"/>
    </row>
    <row r="14" customFormat="false" ht="15" hidden="false" customHeight="false" outlineLevel="0" collapsed="false">
      <c r="A14" s="18" t="n">
        <v>9</v>
      </c>
      <c r="B14" s="16"/>
      <c r="C14" s="22"/>
      <c r="D14" s="22"/>
      <c r="E14" s="22"/>
      <c r="F14" s="22"/>
      <c r="G14" s="22"/>
    </row>
    <row r="15" customFormat="false" ht="15" hidden="false" customHeight="false" outlineLevel="0" collapsed="false">
      <c r="A15" s="18" t="n">
        <v>10</v>
      </c>
      <c r="B15" s="16"/>
      <c r="C15" s="22"/>
      <c r="D15" s="22"/>
      <c r="E15" s="22"/>
      <c r="F15" s="22"/>
      <c r="G15" s="22"/>
    </row>
    <row r="16" customFormat="false" ht="15" hidden="false" customHeight="false" outlineLevel="0" collapsed="false">
      <c r="A16" s="18" t="n">
        <v>11</v>
      </c>
      <c r="B16" s="16"/>
      <c r="C16" s="22"/>
      <c r="D16" s="22"/>
      <c r="E16" s="22"/>
      <c r="F16" s="22"/>
      <c r="G16" s="22"/>
    </row>
    <row r="17" customFormat="false" ht="15" hidden="false" customHeight="false" outlineLevel="0" collapsed="false">
      <c r="A17" s="18" t="n">
        <v>12</v>
      </c>
      <c r="B17" s="16"/>
      <c r="C17" s="22"/>
      <c r="D17" s="22"/>
      <c r="E17" s="22"/>
      <c r="F17" s="22"/>
      <c r="G17" s="22"/>
    </row>
    <row r="18" customFormat="false" ht="22.35" hidden="false" customHeight="false" outlineLevel="0" collapsed="false">
      <c r="B18" s="13" t="s">
        <v>82</v>
      </c>
      <c r="C18" s="23" t="str">
        <f aca="false">IF(C6="","",IF(COUNTIF(C6:C17,"Kaldı")&gt;0,"Uygun değil",IF(COUNTIF(C6:C17,"Açıklama")&gt;0,"Açıklama bekleniyor","Uygun")))</f>
        <v>Uygun</v>
      </c>
      <c r="D18" s="23" t="str">
        <f aca="false">IF(D6="","",IF(COUNTIF(D6:D17,"Kaldı")&gt;0,"Uygun değil",IF(COUNTIF(D6:D17,"Açıklama")&gt;0,"Açıklama bekleniyor","Uygun")))</f>
        <v>Açıklama bekleniyor</v>
      </c>
      <c r="E18" s="23" t="str">
        <f aca="false">IF(E6="","",IF(COUNTIF(E6:E17,"Kaldı")&gt;0,"Uygun değil",IF(COUNTIF(E6:E17,"Açıklama")&gt;0,"Açıklama bekleniyor","Uygun")))</f>
        <v>Uygun</v>
      </c>
      <c r="F18" s="23" t="str">
        <f aca="false">IF(F6="","",IF(COUNTIF(F6:F17,"Kaldı")&gt;0,"Uygun değil",IF(COUNTIF(F6:F17,"Açıklama")&gt;0,"Açıklama bekleniyor","Uygun")))</f>
        <v/>
      </c>
      <c r="G18" s="23" t="str">
        <f aca="false">IF(G6="","",IF(COUNTIF(G6:G17,"Kaldı")&gt;0,"Uygun değil",IF(COUNTIF(G6:G17,"Açıklama")&gt;0,"Açıklama bekleniyor","Uygun")))</f>
        <v/>
      </c>
    </row>
  </sheetData>
  <conditionalFormatting sqref="C6:C17">
    <cfRule type="cellIs" priority="2" operator="equal" aboveAverage="0" equalAverage="0" bottom="0" percent="0" rank="0" text="" dxfId="0">
      <formula>"Kaldı"</formula>
    </cfRule>
    <cfRule type="cellIs" priority="3" operator="equal" aboveAverage="0" equalAverage="0" bottom="0" percent="0" rank="0" text="" dxfId="1">
      <formula>"Açıklama"</formula>
    </cfRule>
  </conditionalFormatting>
  <conditionalFormatting sqref="D6:D17">
    <cfRule type="cellIs" priority="4" operator="equal" aboveAverage="0" equalAverage="0" bottom="0" percent="0" rank="0" text="" dxfId="0">
      <formula>"Kaldı"</formula>
    </cfRule>
    <cfRule type="cellIs" priority="5" operator="equal" aboveAverage="0" equalAverage="0" bottom="0" percent="0" rank="0" text="" dxfId="1">
      <formula>"Açıklama"</formula>
    </cfRule>
  </conditionalFormatting>
  <conditionalFormatting sqref="E6:E17">
    <cfRule type="cellIs" priority="6" operator="equal" aboveAverage="0" equalAverage="0" bottom="0" percent="0" rank="0" text="" dxfId="0">
      <formula>"Kaldı"</formula>
    </cfRule>
    <cfRule type="cellIs" priority="7" operator="equal" aboveAverage="0" equalAverage="0" bottom="0" percent="0" rank="0" text="" dxfId="1">
      <formula>"Açıklama"</formula>
    </cfRule>
  </conditionalFormatting>
  <conditionalFormatting sqref="F6:F17">
    <cfRule type="cellIs" priority="8" operator="equal" aboveAverage="0" equalAverage="0" bottom="0" percent="0" rank="0" text="" dxfId="0">
      <formula>"Kaldı"</formula>
    </cfRule>
    <cfRule type="cellIs" priority="9" operator="equal" aboveAverage="0" equalAverage="0" bottom="0" percent="0" rank="0" text="" dxfId="1">
      <formula>"Açıklama"</formula>
    </cfRule>
  </conditionalFormatting>
  <conditionalFormatting sqref="G6:G17">
    <cfRule type="cellIs" priority="10" operator="equal" aboveAverage="0" equalAverage="0" bottom="0" percent="0" rank="0" text="" dxfId="0">
      <formula>"Kaldı"</formula>
    </cfRule>
    <cfRule type="cellIs" priority="11" operator="equal" aboveAverage="0" equalAverage="0" bottom="0" percent="0" rank="0" text="" dxfId="1">
      <formula>"Açıklama"</formula>
    </cfRule>
  </conditionalFormatting>
  <dataValidations count="1">
    <dataValidation allowBlank="true" error="Lütfen listeden seçin." errorStyle="stop" operator="between" showDropDown="false" showErrorMessage="true" showInputMessage="false" sqref="C6:G17" type="list">
      <formula1>"Geçti,Kaldı,Açıklama"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3" min="3" style="0" width="10"/>
    <col collapsed="false" customWidth="true" hidden="false" outlineLevel="0" max="8" min="4" style="0" width="12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83</v>
      </c>
    </row>
    <row r="3" customFormat="false" ht="15" hidden="false" customHeight="false" outlineLevel="0" collapsed="false">
      <c r="A3" s="11" t="s">
        <v>84</v>
      </c>
      <c r="B3" s="12"/>
      <c r="C3" s="12"/>
      <c r="D3" s="12"/>
      <c r="E3" s="12"/>
      <c r="F3" s="12"/>
      <c r="G3" s="12"/>
      <c r="H3" s="12"/>
    </row>
    <row r="5" customFormat="false" ht="30" hidden="false" customHeight="true" outlineLevel="0" collapsed="false">
      <c r="A5" s="17" t="s">
        <v>48</v>
      </c>
      <c r="B5" s="17" t="s">
        <v>85</v>
      </c>
      <c r="C5" s="17" t="s">
        <v>50</v>
      </c>
      <c r="D5" s="21" t="str">
        <f aca="false">IF(Kurulum!C$11="","",Kurulum!C$11)</f>
        <v>İstekli A</v>
      </c>
      <c r="E5" s="21" t="str">
        <f aca="false">IF(Kurulum!D$11="","",Kurulum!D$11)</f>
        <v>İstekli B</v>
      </c>
      <c r="F5" s="21" t="str">
        <f aca="false">IF(Kurulum!E$11="","",Kurulum!E$11)</f>
        <v>İstekli C</v>
      </c>
      <c r="G5" s="21" t="str">
        <f aca="false">IF(Kurulum!F$11="","",Kurulum!F$11)</f>
        <v/>
      </c>
      <c r="H5" s="21" t="str">
        <f aca="false">IF(Kurulum!G$11="","",Kurulum!G$11)</f>
        <v/>
      </c>
    </row>
    <row r="6" customFormat="false" ht="15" hidden="false" customHeight="false" outlineLevel="0" collapsed="false">
      <c r="A6" s="18" t="n">
        <v>1</v>
      </c>
      <c r="B6" s="18" t="str">
        <f aca="false">IF(Kurulum!B14="","",Kurulum!B14)</f>
        <v>Teknik çözüm ve şartnameye uygunluk</v>
      </c>
      <c r="C6" s="24" t="n">
        <f aca="false">IF(Kurulum!C14="","",Kurulum!C14)</f>
        <v>0.2</v>
      </c>
      <c r="D6" s="22" t="n">
        <v>4</v>
      </c>
      <c r="E6" s="22" t="n">
        <v>3</v>
      </c>
      <c r="F6" s="22" t="n">
        <v>4</v>
      </c>
      <c r="G6" s="22"/>
      <c r="H6" s="22"/>
    </row>
    <row r="7" customFormat="false" ht="15" hidden="false" customHeight="false" outlineLevel="0" collapsed="false">
      <c r="A7" s="18" t="n">
        <v>2</v>
      </c>
      <c r="B7" s="18" t="str">
        <f aca="false">IF(Kurulum!B15="","",Kurulum!B15)</f>
        <v>Teslim süresi ve plan</v>
      </c>
      <c r="C7" s="24" t="n">
        <f aca="false">IF(Kurulum!C15="","",Kurulum!C15)</f>
        <v>0.1</v>
      </c>
      <c r="D7" s="22" t="n">
        <v>3</v>
      </c>
      <c r="E7" s="22" t="n">
        <v>5</v>
      </c>
      <c r="F7" s="22" t="n">
        <v>2</v>
      </c>
      <c r="G7" s="22"/>
      <c r="H7" s="22"/>
    </row>
    <row r="8" customFormat="false" ht="15" hidden="false" customHeight="false" outlineLevel="0" collapsed="false">
      <c r="A8" s="18" t="n">
        <v>3</v>
      </c>
      <c r="B8" s="18" t="str">
        <f aca="false">IF(Kurulum!B16="","",Kurulum!B16)</f>
        <v>Garanti, destek ve yedek parça</v>
      </c>
      <c r="C8" s="24" t="n">
        <f aca="false">IF(Kurulum!C16="","",Kurulum!C16)</f>
        <v>0.1</v>
      </c>
      <c r="D8" s="22" t="n">
        <v>4</v>
      </c>
      <c r="E8" s="22" t="n">
        <v>3</v>
      </c>
      <c r="F8" s="22" t="n">
        <v>3</v>
      </c>
      <c r="G8" s="22"/>
      <c r="H8" s="22"/>
    </row>
    <row r="9" customFormat="false" ht="15" hidden="false" customHeight="false" outlineLevel="0" collapsed="false">
      <c r="A9" s="18" t="n">
        <v>4</v>
      </c>
      <c r="B9" s="18" t="str">
        <f aca="false">IF(Kurulum!B17="","",Kurulum!B17)</f>
        <v>Eğitim ve dokümantasyon</v>
      </c>
      <c r="C9" s="24" t="n">
        <f aca="false">IF(Kurulum!C17="","",Kurulum!C17)</f>
        <v>0.05</v>
      </c>
      <c r="D9" s="22" t="n">
        <v>3</v>
      </c>
      <c r="E9" s="22" t="n">
        <v>3</v>
      </c>
      <c r="F9" s="22" t="n">
        <v>4</v>
      </c>
      <c r="G9" s="22"/>
      <c r="H9" s="22"/>
    </row>
    <row r="10" customFormat="false" ht="15" hidden="false" customHeight="false" outlineLevel="0" collapsed="false">
      <c r="A10" s="18" t="n">
        <v>5</v>
      </c>
      <c r="B10" s="18" t="str">
        <f aca="false">IF(Kurulum!B18="","",Kurulum!B18)</f>
        <v>Sürdürülebilirlik taahhütleri</v>
      </c>
      <c r="C10" s="24" t="n">
        <f aca="false">IF(Kurulum!C18="","",Kurulum!C18)</f>
        <v>0.05</v>
      </c>
      <c r="D10" s="22" t="n">
        <v>2</v>
      </c>
      <c r="E10" s="22" t="n">
        <v>4</v>
      </c>
      <c r="F10" s="22" t="n">
        <v>3</v>
      </c>
      <c r="G10" s="22"/>
      <c r="H10" s="22"/>
    </row>
    <row r="11" customFormat="false" ht="15" hidden="false" customHeight="false" outlineLevel="0" collapsed="false">
      <c r="A11" s="18" t="n">
        <v>6</v>
      </c>
      <c r="B11" s="18" t="str">
        <f aca="false">IF(Kurulum!B19="","",Kurulum!B19)</f>
        <v>Tedarik dayanıklılığı ve süreklilik</v>
      </c>
      <c r="C11" s="24" t="n">
        <f aca="false">IF(Kurulum!C19="","",Kurulum!C19)</f>
        <v>0.05</v>
      </c>
      <c r="D11" s="22" t="n">
        <v>3</v>
      </c>
      <c r="E11" s="22" t="n">
        <v>4</v>
      </c>
      <c r="F11" s="22" t="n">
        <v>2</v>
      </c>
      <c r="G11" s="22"/>
      <c r="H11" s="22"/>
    </row>
    <row r="12" customFormat="false" ht="15" hidden="false" customHeight="false" outlineLevel="0" collapsed="false">
      <c r="A12" s="18" t="n">
        <v>7</v>
      </c>
      <c r="B12" s="18" t="str">
        <f aca="false">IF(Kurulum!B20="","",Kurulum!B20)</f>
        <v/>
      </c>
      <c r="C12" s="24" t="str">
        <f aca="false">IF(Kurulum!C20="","",Kurulum!C20)</f>
        <v/>
      </c>
      <c r="D12" s="22"/>
      <c r="E12" s="22"/>
      <c r="F12" s="22"/>
      <c r="G12" s="22"/>
      <c r="H12" s="22"/>
    </row>
    <row r="13" customFormat="false" ht="15" hidden="false" customHeight="false" outlineLevel="0" collapsed="false">
      <c r="A13" s="18" t="n">
        <v>8</v>
      </c>
      <c r="B13" s="18" t="str">
        <f aca="false">IF(Kurulum!B21="","",Kurulum!B21)</f>
        <v/>
      </c>
      <c r="C13" s="24" t="str">
        <f aca="false">IF(Kurulum!C21="","",Kurulum!C21)</f>
        <v/>
      </c>
      <c r="D13" s="22"/>
      <c r="E13" s="22"/>
      <c r="F13" s="22"/>
      <c r="G13" s="22"/>
      <c r="H13" s="22"/>
    </row>
    <row r="14" customFormat="false" ht="15" hidden="false" customHeight="false" outlineLevel="0" collapsed="false">
      <c r="B14" s="13" t="s">
        <v>86</v>
      </c>
      <c r="C14" s="25" t="n">
        <f aca="false">Kurulum!$C$22*100</f>
        <v>55</v>
      </c>
      <c r="D14" s="26" t="n">
        <f aca="false">IF(COUNT(D6:D13)=0,"",SUMPRODUCT($C$6:$C$13,D6:D13)/5*100)</f>
        <v>38</v>
      </c>
      <c r="E14" s="26" t="n">
        <f aca="false">IF(COUNT(E6:E13)=0,"",SUMPRODUCT($C$6:$C$13,E6:E13)/5*100)</f>
        <v>39</v>
      </c>
      <c r="F14" s="26" t="n">
        <f aca="false">IF(COUNT(F6:F13)=0,"",SUMPRODUCT($C$6:$C$13,F6:F13)/5*100)</f>
        <v>35</v>
      </c>
      <c r="G14" s="26" t="str">
        <f aca="false">IF(COUNT(G6:G13)=0,"",SUMPRODUCT($C$6:$C$13,G6:G13)/5*100)</f>
        <v/>
      </c>
      <c r="H14" s="26" t="str">
        <f aca="false">IF(COUNT(H6:H13)=0,"",SUMPRODUCT($C$6:$C$13,H6:H13)/5*100)</f>
        <v/>
      </c>
    </row>
    <row r="15" customFormat="false" ht="15" hidden="false" customHeight="false" outlineLevel="0" collapsed="false">
      <c r="B15" s="13" t="s">
        <v>87</v>
      </c>
      <c r="D15" s="23" t="str">
        <f aca="false">IF(D14="","",IF(D14&gt;=Kurulum!$C$25*Kurulum!$C$22*100,"Evet","Hayır"))</f>
        <v>Evet</v>
      </c>
      <c r="E15" s="23" t="str">
        <f aca="false">IF(E14="","",IF(E14&gt;=Kurulum!$C$25*Kurulum!$C$22*100,"Evet","Hayır"))</f>
        <v>Evet</v>
      </c>
      <c r="F15" s="23" t="str">
        <f aca="false">IF(F14="","",IF(F14&gt;=Kurulum!$C$25*Kurulum!$C$22*100,"Evet","Hayır"))</f>
        <v>Evet</v>
      </c>
      <c r="G15" s="23" t="str">
        <f aca="false">IF(G14="","",IF(G14&gt;=Kurulum!$C$25*Kurulum!$C$22*100,"Evet","Hayır"))</f>
        <v/>
      </c>
      <c r="H15" s="23" t="str">
        <f aca="false">IF(H14="","",IF(H14&gt;=Kurulum!$C$25*Kurulum!$C$22*100,"Evet","Hayır"))</f>
        <v/>
      </c>
    </row>
  </sheetData>
  <dataValidations count="1">
    <dataValidation allowBlank="true" error="Lütfen listeden seçin." errorStyle="stop" operator="between" showDropDown="false" showErrorMessage="true" showInputMessage="false" sqref="D6:H13" type="list">
      <formula1>"0,1,2,3,4,5"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88</v>
      </c>
    </row>
    <row r="3" customFormat="false" ht="15" hidden="false" customHeight="false" outlineLevel="0" collapsed="false">
      <c r="A3" s="11" t="s">
        <v>89</v>
      </c>
      <c r="B3" s="12"/>
      <c r="C3" s="12"/>
      <c r="D3" s="12"/>
      <c r="E3" s="12"/>
      <c r="F3" s="12"/>
      <c r="G3" s="12"/>
    </row>
    <row r="5" customFormat="false" ht="30" hidden="false" customHeight="true" outlineLevel="0" collapsed="false">
      <c r="A5" s="17"/>
      <c r="B5" s="21" t="s">
        <v>90</v>
      </c>
      <c r="C5" s="21" t="str">
        <f aca="false">IF(Kurulum!C$11="","",Kurulum!C$11)</f>
        <v>İstekli A</v>
      </c>
      <c r="D5" s="21" t="str">
        <f aca="false">IF(Kurulum!D$11="","",Kurulum!D$11)</f>
        <v>İstekli B</v>
      </c>
      <c r="E5" s="21" t="str">
        <f aca="false">IF(Kurulum!E$11="","",Kurulum!E$11)</f>
        <v>İstekli C</v>
      </c>
      <c r="F5" s="21" t="str">
        <f aca="false">IF(Kurulum!F$11="","",Kurulum!F$11)</f>
        <v/>
      </c>
      <c r="G5" s="21" t="str">
        <f aca="false">IF(Kurulum!G$11="","",Kurulum!G$11)</f>
        <v/>
      </c>
    </row>
    <row r="6" customFormat="false" ht="15" hidden="false" customHeight="false" outlineLevel="0" collapsed="false">
      <c r="B6" s="13" t="s">
        <v>91</v>
      </c>
      <c r="C6" s="15" t="n">
        <v>52300</v>
      </c>
      <c r="D6" s="15" t="n">
        <v>46900</v>
      </c>
      <c r="E6" s="15" t="n">
        <v>44100</v>
      </c>
      <c r="F6" s="15"/>
      <c r="G6" s="15"/>
    </row>
    <row r="7" customFormat="false" ht="15" hidden="false" customHeight="false" outlineLevel="0" collapsed="false">
      <c r="B7" s="13" t="s">
        <v>92</v>
      </c>
      <c r="C7" s="18" t="str">
        <f aca="false">'1 Uygunluk'!C18</f>
        <v>Uygun</v>
      </c>
      <c r="D7" s="18" t="str">
        <f aca="false">'1 Uygunluk'!D18</f>
        <v>Açıklama bekleniyor</v>
      </c>
      <c r="E7" s="18" t="str">
        <f aca="false">'1 Uygunluk'!E18</f>
        <v>Uygun</v>
      </c>
      <c r="F7" s="18" t="str">
        <f aca="false">'1 Uygunluk'!F18</f>
        <v/>
      </c>
      <c r="G7" s="18" t="str">
        <f aca="false">'1 Uygunluk'!G18</f>
        <v/>
      </c>
    </row>
    <row r="8" customFormat="false" ht="15" hidden="false" customHeight="false" outlineLevel="0" collapsed="false">
      <c r="B8" s="13" t="s">
        <v>93</v>
      </c>
      <c r="C8" s="18" t="str">
        <f aca="false">IF(Kurulum!$C$6="En düşük uygun fiyat","Evet",'2 Kalite'!D15)</f>
        <v>Evet</v>
      </c>
      <c r="D8" s="18" t="str">
        <f aca="false">IF(Kurulum!$C$6="En düşük uygun fiyat","Evet",'2 Kalite'!E15)</f>
        <v>Evet</v>
      </c>
      <c r="E8" s="18" t="str">
        <f aca="false">IF(Kurulum!$C$6="En düşük uygun fiyat","Evet",'2 Kalite'!F15)</f>
        <v>Evet</v>
      </c>
      <c r="F8" s="18" t="str">
        <f aca="false">IF(Kurulum!$C$6="En düşük uygun fiyat","Evet",'2 Kalite'!G15)</f>
        <v/>
      </c>
      <c r="G8" s="18" t="str">
        <f aca="false">IF(Kurulum!$C$6="En düşük uygun fiyat","Evet",'2 Kalite'!H15)</f>
        <v/>
      </c>
    </row>
    <row r="9" customFormat="false" ht="15" hidden="false" customHeight="false" outlineLevel="0" collapsed="false">
      <c r="B9" s="13" t="s">
        <v>94</v>
      </c>
      <c r="C9" s="27" t="n">
        <f aca="false">IF(AND(C6&lt;&gt;"",C7="Uygun",C8="Evet"),C6,"")</f>
        <v>52300</v>
      </c>
      <c r="D9" s="27" t="str">
        <f aca="false">IF(AND(D6&lt;&gt;"",D7="Uygun",D8="Evet"),D6,"")</f>
        <v/>
      </c>
      <c r="E9" s="27" t="n">
        <f aca="false">IF(AND(E6&lt;&gt;"",E7="Uygun",E8="Evet"),E6,"")</f>
        <v>44100</v>
      </c>
      <c r="F9" s="27" t="str">
        <f aca="false">IF(AND(F6&lt;&gt;"",F7="Uygun",F8="Evet"),F6,"")</f>
        <v/>
      </c>
      <c r="G9" s="27" t="str">
        <f aca="false">IF(AND(G6&lt;&gt;"",G7="Uygun",G8="Evet"),G6,"")</f>
        <v/>
      </c>
    </row>
    <row r="10" customFormat="false" ht="15" hidden="false" customHeight="false" outlineLevel="0" collapsed="false">
      <c r="B10" s="13" t="s">
        <v>95</v>
      </c>
      <c r="C10" s="26" t="n">
        <f aca="false">IF(OR(C9="",COUNT($C$9:$G$9)=0),"",MIN($C$9:$G$9)/C9*Kurulum!$C$23*100)</f>
        <v>37.9445506692161</v>
      </c>
      <c r="D10" s="26" t="str">
        <f aca="false">IF(OR(D9="",COUNT($C$9:$G$9)=0),"",MIN($C$9:$G$9)/D9*Kurulum!$C$23*100)</f>
        <v/>
      </c>
      <c r="E10" s="26" t="n">
        <f aca="false">IF(OR(E9="",COUNT($C$9:$G$9)=0),"",MIN($C$9:$G$9)/E9*Kurulum!$C$23*100)</f>
        <v>45</v>
      </c>
      <c r="F10" s="26" t="str">
        <f aca="false">IF(OR(F9="",COUNT($C$9:$G$9)=0),"",MIN($C$9:$G$9)/F9*Kurulum!$C$23*100)</f>
        <v/>
      </c>
      <c r="G10" s="26" t="str">
        <f aca="false">IF(OR(G9="",COUNT($C$9:$G$9)=0),"",MIN($C$9:$G$9)/G9*Kurulum!$C$23*100)</f>
        <v/>
      </c>
    </row>
    <row r="11" customFormat="false" ht="15" hidden="false" customHeight="false" outlineLevel="0" collapsed="false">
      <c r="B11" s="13" t="s">
        <v>96</v>
      </c>
      <c r="C11" s="27" t="n">
        <f aca="false">IF(OR(C6="",Kurulum!$C$7=""),"",C6-Kurulum!$C$7)</f>
        <v>5300</v>
      </c>
      <c r="D11" s="27" t="n">
        <f aca="false">IF(OR(D6="",Kurulum!$C$7=""),"",D6-Kurulum!$C$7)</f>
        <v>-100</v>
      </c>
      <c r="E11" s="27" t="n">
        <f aca="false">IF(OR(E6="",Kurulum!$C$7=""),"",E6-Kurulum!$C$7)</f>
        <v>-2900</v>
      </c>
      <c r="F11" s="27" t="str">
        <f aca="false">IF(OR(F6="",Kurulum!$C$7=""),"",F6-Kurulum!$C$7)</f>
        <v/>
      </c>
      <c r="G11" s="27" t="str">
        <f aca="false">IF(OR(G6="",Kurulum!$C$7=""),"",G6-Kurulum!$C$7)</f>
        <v/>
      </c>
    </row>
    <row r="12" customFormat="false" ht="15" hidden="false" customHeight="false" outlineLevel="0" collapsed="false">
      <c r="B12" s="13" t="s">
        <v>97</v>
      </c>
      <c r="C12" s="28" t="n">
        <f aca="false">IF(OR(C6="",Kurulum!$C$7="",Kurulum!$C$7=0),"",C6/Kurulum!$C$7-1)</f>
        <v>0.112765957446809</v>
      </c>
      <c r="D12" s="28" t="n">
        <f aca="false">IF(OR(D6="",Kurulum!$C$7="",Kurulum!$C$7=0),"",D6/Kurulum!$C$7-1)</f>
        <v>-0.00212765957446803</v>
      </c>
      <c r="E12" s="28" t="n">
        <f aca="false">IF(OR(E6="",Kurulum!$C$7="",Kurulum!$C$7=0),"",E6/Kurulum!$C$7-1)</f>
        <v>-0.0617021276595745</v>
      </c>
      <c r="F12" s="28" t="str">
        <f aca="false">IF(OR(F6="",Kurulum!$C$7="",Kurulum!$C$7=0),"",F6/Kurulum!$C$7-1)</f>
        <v/>
      </c>
      <c r="G12" s="28" t="str">
        <f aca="false">IF(OR(G6="",Kurulum!$C$7="",Kurulum!$C$7=0),"",G6/Kurulum!$C$7-1)</f>
        <v/>
      </c>
    </row>
    <row r="13" customFormat="false" ht="15" hidden="false" customHeight="false" outlineLevel="0" collapsed="false">
      <c r="B13" s="13" t="s">
        <v>98</v>
      </c>
      <c r="C13" s="23" t="str">
        <f aca="false">IF(C12="","",IF(C12&lt;-Kurulum!$C$27,"Açıklama istenmeli","OK"))</f>
        <v>OK</v>
      </c>
      <c r="D13" s="23" t="str">
        <f aca="false">IF(D12="","",IF(D12&lt;-Kurulum!$C$27,"Açıklama istenmeli","OK"))</f>
        <v>OK</v>
      </c>
      <c r="E13" s="23" t="str">
        <f aca="false">IF(E12="","",IF(E12&lt;-Kurulum!$C$27,"Açıklama istenmeli","OK"))</f>
        <v>OK</v>
      </c>
      <c r="F13" s="23" t="str">
        <f aca="false">IF(F12="","",IF(F12&lt;-Kurulum!$C$27,"Açıklama istenmeli","OK"))</f>
        <v/>
      </c>
      <c r="G13" s="23" t="str">
        <f aca="false">IF(G12="","",IF(G12&lt;-Kurulum!$C$27,"Açıklama istenmeli","OK"))</f>
        <v/>
      </c>
    </row>
  </sheetData>
  <conditionalFormatting sqref="C12:G12">
    <cfRule type="cellIs" priority="2" operator="greaterThan" aboveAverage="0" equalAverage="0" bottom="0" percent="0" rank="0" text="" dxfId="0">
      <formula>0.15</formula>
    </cfRule>
  </conditionalFormatting>
  <conditionalFormatting sqref="C13:G13">
    <cfRule type="cellIs" priority="3" operator="not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6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99</v>
      </c>
    </row>
    <row r="3" customFormat="false" ht="15" hidden="false" customHeight="false" outlineLevel="0" collapsed="false">
      <c r="A3" s="11" t="s">
        <v>100</v>
      </c>
      <c r="B3" s="12"/>
      <c r="C3" s="12"/>
      <c r="D3" s="12"/>
      <c r="E3" s="12"/>
      <c r="F3" s="12"/>
      <c r="G3" s="12"/>
    </row>
    <row r="5" customFormat="false" ht="30" hidden="false" customHeight="true" outlineLevel="0" collapsed="false">
      <c r="A5" s="17"/>
      <c r="B5" s="21" t="s">
        <v>101</v>
      </c>
      <c r="C5" s="21" t="str">
        <f aca="false">IF(Kurulum!C$11="","",Kurulum!C$11)</f>
        <v>İstekli A</v>
      </c>
      <c r="D5" s="21" t="str">
        <f aca="false">IF(Kurulum!D$11="","",Kurulum!D$11)</f>
        <v>İstekli B</v>
      </c>
      <c r="E5" s="21" t="str">
        <f aca="false">IF(Kurulum!E$11="","",Kurulum!E$11)</f>
        <v>İstekli C</v>
      </c>
      <c r="F5" s="21" t="str">
        <f aca="false">IF(Kurulum!F$11="","",Kurulum!F$11)</f>
        <v/>
      </c>
      <c r="G5" s="21" t="str">
        <f aca="false">IF(Kurulum!G$11="","",Kurulum!G$11)</f>
        <v/>
      </c>
    </row>
    <row r="6" customFormat="false" ht="15" hidden="false" customHeight="false" outlineLevel="0" collapsed="false">
      <c r="B6" s="13" t="s">
        <v>102</v>
      </c>
      <c r="C6" s="18" t="str">
        <f aca="false">'3 Fiyat'!C7</f>
        <v>Uygun</v>
      </c>
      <c r="D6" s="18" t="str">
        <f aca="false">'3 Fiyat'!D7</f>
        <v>Açıklama bekleniyor</v>
      </c>
      <c r="E6" s="18" t="str">
        <f aca="false">'3 Fiyat'!E7</f>
        <v>Uygun</v>
      </c>
      <c r="F6" s="18" t="str">
        <f aca="false">'3 Fiyat'!F7</f>
        <v/>
      </c>
      <c r="G6" s="18" t="str">
        <f aca="false">'3 Fiyat'!G7</f>
        <v/>
      </c>
    </row>
    <row r="7" customFormat="false" ht="15" hidden="false" customHeight="false" outlineLevel="0" collapsed="false">
      <c r="B7" s="13" t="s">
        <v>103</v>
      </c>
      <c r="C7" s="25" t="n">
        <f aca="false">IF(Kurulum!$C$6="En düşük uygun fiyat","",'2 Kalite'!D14)</f>
        <v>38</v>
      </c>
      <c r="D7" s="25" t="n">
        <f aca="false">IF(Kurulum!$C$6="En düşük uygun fiyat","",'2 Kalite'!E14)</f>
        <v>39</v>
      </c>
      <c r="E7" s="25" t="n">
        <f aca="false">IF(Kurulum!$C$6="En düşük uygun fiyat","",'2 Kalite'!F14)</f>
        <v>35</v>
      </c>
      <c r="F7" s="25" t="str">
        <f aca="false">IF(Kurulum!$C$6="En düşük uygun fiyat","",'2 Kalite'!G14)</f>
        <v/>
      </c>
      <c r="G7" s="25" t="str">
        <f aca="false">IF(Kurulum!$C$6="En düşük uygun fiyat","",'2 Kalite'!H14)</f>
        <v/>
      </c>
    </row>
    <row r="8" customFormat="false" ht="15" hidden="false" customHeight="false" outlineLevel="0" collapsed="false">
      <c r="B8" s="13" t="s">
        <v>104</v>
      </c>
      <c r="C8" s="25" t="n">
        <f aca="false">IF(Kurulum!$C$6="En düşük uygun fiyat","",'3 Fiyat'!C10)</f>
        <v>37.9445506692161</v>
      </c>
      <c r="D8" s="25" t="str">
        <f aca="false">IF(Kurulum!$C$6="En düşük uygun fiyat","",'3 Fiyat'!D10)</f>
        <v/>
      </c>
      <c r="E8" s="25" t="n">
        <f aca="false">IF(Kurulum!$C$6="En düşük uygun fiyat","",'3 Fiyat'!E10)</f>
        <v>45</v>
      </c>
      <c r="F8" s="25" t="str">
        <f aca="false">IF(Kurulum!$C$6="En düşük uygun fiyat","",'3 Fiyat'!F10)</f>
        <v/>
      </c>
      <c r="G8" s="25" t="str">
        <f aca="false">IF(Kurulum!$C$6="En düşük uygun fiyat","",'3 Fiyat'!G10)</f>
        <v/>
      </c>
    </row>
    <row r="9" customFormat="false" ht="15" hidden="false" customHeight="false" outlineLevel="0" collapsed="false">
      <c r="B9" s="13" t="s">
        <v>105</v>
      </c>
      <c r="C9" s="26" t="n">
        <f aca="false">IF(OR(C7="",C8=""),"",C7+C8)</f>
        <v>75.9445506692161</v>
      </c>
      <c r="D9" s="26" t="str">
        <f aca="false">IF(OR(D7="",D8=""),"",D7+D8)</f>
        <v/>
      </c>
      <c r="E9" s="26" t="n">
        <f aca="false">IF(OR(E7="",E8=""),"",E7+E8)</f>
        <v>80</v>
      </c>
      <c r="F9" s="26" t="str">
        <f aca="false">IF(OR(F7="",F8=""),"",F7+F8)</f>
        <v/>
      </c>
      <c r="G9" s="26" t="str">
        <f aca="false">IF(OR(G7="",G8=""),"",G7+G8)</f>
        <v/>
      </c>
    </row>
    <row r="10" customFormat="false" ht="15" hidden="false" customHeight="false" outlineLevel="0" collapsed="false">
      <c r="B10" s="13" t="s">
        <v>94</v>
      </c>
      <c r="C10" s="27" t="n">
        <f aca="false">'3 Fiyat'!C9</f>
        <v>52300</v>
      </c>
      <c r="D10" s="27" t="str">
        <f aca="false">'3 Fiyat'!D9</f>
        <v/>
      </c>
      <c r="E10" s="27" t="n">
        <f aca="false">'3 Fiyat'!E9</f>
        <v>44100</v>
      </c>
      <c r="F10" s="27" t="str">
        <f aca="false">'3 Fiyat'!F9</f>
        <v/>
      </c>
      <c r="G10" s="27" t="str">
        <f aca="false">'3 Fiyat'!G9</f>
        <v/>
      </c>
    </row>
    <row r="11" customFormat="false" ht="15" hidden="false" customHeight="false" outlineLevel="0" collapsed="false">
      <c r="B11" s="13" t="s">
        <v>106</v>
      </c>
      <c r="C11" s="25" t="n">
        <f aca="false">IF(Kurulum!$C$6="En düşük uygun fiyat",IF(C10="","",-C10),IF(C9="","",C9))</f>
        <v>75.9445506692161</v>
      </c>
      <c r="D11" s="25" t="str">
        <f aca="false">IF(Kurulum!$C$6="En düşük uygun fiyat",IF(D10="","",-D10),IF(D9="","",D9))</f>
        <v/>
      </c>
      <c r="E11" s="25" t="n">
        <f aca="false">IF(Kurulum!$C$6="En düşük uygun fiyat",IF(E10="","",-E10),IF(E9="","",E9))</f>
        <v>80</v>
      </c>
      <c r="F11" s="25" t="str">
        <f aca="false">IF(Kurulum!$C$6="En düşük uygun fiyat",IF(F10="","",-F10),IF(F9="","",F9))</f>
        <v/>
      </c>
      <c r="G11" s="25" t="str">
        <f aca="false">IF(Kurulum!$C$6="En düşük uygun fiyat",IF(G10="","",-G10),IF(G9="","",G9))</f>
        <v/>
      </c>
    </row>
    <row r="12" customFormat="false" ht="15" hidden="false" customHeight="false" outlineLevel="0" collapsed="false">
      <c r="B12" s="13" t="s">
        <v>107</v>
      </c>
      <c r="C12" s="29" t="n">
        <f aca="false">IF(C11="","",RANK(C11,$C$11:$G$11,0))</f>
        <v>2</v>
      </c>
      <c r="D12" s="29" t="str">
        <f aca="false">IF(D11="","",RANK(D11,$C$11:$G$11,0))</f>
        <v/>
      </c>
      <c r="E12" s="29" t="n">
        <f aca="false">IF(E11="","",RANK(E11,$C$11:$G$11,0))</f>
        <v>1</v>
      </c>
      <c r="F12" s="29" t="str">
        <f aca="false">IF(F11="","",RANK(F11,$C$11:$G$11,0))</f>
        <v/>
      </c>
      <c r="G12" s="29" t="str">
        <f aca="false">IF(G11="","",RANK(G11,$C$11:$G$11,0))</f>
        <v/>
      </c>
    </row>
    <row r="14" customFormat="false" ht="15" hidden="false" customHeight="false" outlineLevel="0" collapsed="false">
      <c r="B14" s="13" t="s">
        <v>108</v>
      </c>
      <c r="C14" s="23" t="str">
        <f aca="false">IF(COUNT(C12:G12)=0,"",INDEX(C5:G5,MATCH(1,C12:G12,0)))</f>
        <v>İstekli C</v>
      </c>
      <c r="D14" s="23"/>
      <c r="E14" s="23"/>
    </row>
    <row r="15" customFormat="false" ht="15" hidden="false" customHeight="false" outlineLevel="0" collapsed="false">
      <c r="B15" s="13" t="s">
        <v>109</v>
      </c>
      <c r="C15" s="25" t="n">
        <f aca="false">IF(OR(Kurulum!$C$6="En düşük uygun fiyat",COUNT(C9:G9)&lt;2),"",LARGE(C9:G9,1)-LARGE(C9:G9,2))</f>
        <v>4.05544933078394</v>
      </c>
    </row>
    <row r="17" customFormat="false" ht="27.75" hidden="false" customHeight="true" outlineLevel="0" collapsed="false">
      <c r="B17" s="30" t="s">
        <v>110</v>
      </c>
      <c r="C17" s="30"/>
      <c r="D17" s="30"/>
      <c r="E17" s="30"/>
      <c r="F17" s="30"/>
      <c r="G17" s="30"/>
    </row>
  </sheetData>
  <mergeCells count="2">
    <mergeCell ref="C14:E14"/>
    <mergeCell ref="B17:G17"/>
  </mergeCells>
  <conditionalFormatting sqref="C12:G12">
    <cfRule type="cellIs" priority="2" operator="equal" aboveAverage="0" equalAverage="0" bottom="0" percent="0" rank="0" text="" dxfId="2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