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Landed cost" sheetId="2" state="visible" r:id="rId4"/>
    <sheet name="Scenarios" sheetId="3" state="visible" r:id="rId5"/>
    <sheet name="TCO"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<sst xmlns="http://schemas.openxmlformats.org/spreadsheetml/2006/main" count="113" uniqueCount="98">
  <si>
    <t xml:space="preserve">NSM SOURCING  ·  PROCUREMENT TEMPLATE  NSM-16</t>
  </si>
  <si>
    <t xml:space="preserve">Landed Cost and TCO Calculator</t>
  </si>
  <si>
    <t xml:space="preserve">Purpose</t>
  </si>
  <si>
    <t xml:space="preserve">Shows the true cost of each offer: first the landed cost of getting imported or domestic goods to site, then the total cost of ownership over the life of the asset.</t>
  </si>
  <si>
    <t xml:space="preserve">Step 1</t>
  </si>
  <si>
    <t xml:space="preserve">Enter up to four offers on the Landed cost sheet. Convert freight and charges into home currency before entry.</t>
  </si>
  <si>
    <t xml:space="preserve">Step 2</t>
  </si>
  <si>
    <t xml:space="preserve">Confirm duty rates and customs value with your customs broker; the sheet uses a simple approximation.</t>
  </si>
  <si>
    <t xml:space="preserve">Step 3</t>
  </si>
  <si>
    <t xml:space="preserve">For equipment and assets, complete the TCO sheet. The landed cost flows in automatically.</t>
  </si>
  <si>
    <t xml:space="preserve">Step 4</t>
  </si>
  <si>
    <t xml:space="preserve">Use the result as the total evaluated price in the Bid Evaluation Matrix (template 15) if the tender said so.</t>
  </si>
  <si>
    <t xml:space="preserve">Sheet: Landed cost</t>
  </si>
  <si>
    <t xml:space="preserve">Delivered cost of up to four offers in home currency, ranked.</t>
  </si>
  <si>
    <t xml:space="preserve">Sheet: Scenarios</t>
  </si>
  <si>
    <t xml:space="preserve">Landed cost and ranking under freight, route, tariff and energy shocks.</t>
  </si>
  <si>
    <t xml:space="preserve">Sheet: TCO</t>
  </si>
  <si>
    <t xml:space="preserve">Life-cycle cost in present value, ranked.</t>
  </si>
  <si>
    <t xml:space="preserve">Legend</t>
  </si>
  <si>
    <t xml:space="preserve">Yellow cells are inputs. White cells with dark text are calculated by formula; do not overwrite them. The first filled row is an example: replace or delete it.</t>
  </si>
  <si>
    <t xml:space="preserve">Practitioner note</t>
  </si>
  <si>
    <t xml:space="preserve">Landed cost and total cost of ownership answer different questions. Landed cost compares the cost of delivery to site; TCO adds what it costs to own and run the item. A cheaper ex-works price can lose on either.</t>
  </si>
  <si>
    <t xml:space="preserve">For imports, the line most often missed is the cost of lead time: weeks of capital tied up in transit, plus the safety stock a longer and less certain supply route requires.</t>
  </si>
  <si>
    <t xml:space="preserve">NSM Sourcing · nsmsourcing.com · Licensed under CC BY 4.0: free to use and adapt with credit to NSM Sourcing. General guidance, not legal advice. Terminology follows the CIPS Procurement and Supply Cycle; this is an independent work, not endorsed by CIPS.</t>
  </si>
  <si>
    <t xml:space="preserve">Landed Cost Calculator</t>
  </si>
  <si>
    <t xml:space="preserve">Compares offers on the full cost of getting the goods to your door, in your home currency.</t>
  </si>
  <si>
    <t xml:space="preserve">Home currency</t>
  </si>
  <si>
    <t xml:space="preserve">EUR</t>
  </si>
  <si>
    <t xml:space="preserve">Cost element</t>
  </si>
  <si>
    <t xml:space="preserve">Offer 1</t>
  </si>
  <si>
    <t xml:space="preserve">Offer 2</t>
  </si>
  <si>
    <t xml:space="preserve">Offer 3</t>
  </si>
  <si>
    <t xml:space="preserve">Offer 4</t>
  </si>
  <si>
    <t xml:space="preserve">Supplier</t>
  </si>
  <si>
    <t xml:space="preserve">Supplier A (EU)</t>
  </si>
  <si>
    <t xml:space="preserve">Supplier B (Asia)</t>
  </si>
  <si>
    <t xml:space="preserve">Supplier C (domestic)</t>
  </si>
  <si>
    <t xml:space="preserve">Incoterms 2020 rule and named place</t>
  </si>
  <si>
    <t xml:space="preserve">FCA Hamburg</t>
  </si>
  <si>
    <t xml:space="preserve">FOB Shanghai</t>
  </si>
  <si>
    <t xml:space="preserve">DAP buyer site</t>
  </si>
  <si>
    <t xml:space="preserve">Offer currency</t>
  </si>
  <si>
    <t xml:space="preserve">USD</t>
  </si>
  <si>
    <t xml:space="preserve">Exchange rate: home currency per 1 unit of offer currency</t>
  </si>
  <si>
    <t xml:space="preserve">Quantity</t>
  </si>
  <si>
    <t xml:space="preserve">Unit price in offer currency</t>
  </si>
  <si>
    <t xml:space="preserve">Goods value in home currency</t>
  </si>
  <si>
    <t xml:space="preserve">Freight to port or border of import (home currency)</t>
  </si>
  <si>
    <t xml:space="preserve">Cargo insurance (home currency)</t>
  </si>
  <si>
    <t xml:space="preserve">Customs value (approximation: goods + freight + insurance)</t>
  </si>
  <si>
    <t xml:space="preserve">Customs duty rate on customs value</t>
  </si>
  <si>
    <t xml:space="preserve">Additional duties rate (e.g. anti-dumping, additional customs duty)</t>
  </si>
  <si>
    <t xml:space="preserve">Duties payable</t>
  </si>
  <si>
    <t xml:space="preserve">Customs brokerage and port or terminal charges</t>
  </si>
  <si>
    <t xml:space="preserve">Inland transport to site</t>
  </si>
  <si>
    <t xml:space="preserve">Bank, letter of credit and payment charges</t>
  </si>
  <si>
    <t xml:space="preserve">Inspection, testing and certification</t>
  </si>
  <si>
    <t xml:space="preserve">CBAM certificate cost, if CBAM goods imported into the EU (template 33)</t>
  </si>
  <si>
    <t xml:space="preserve">Non-recoverable taxes and other costs</t>
  </si>
  <si>
    <t xml:space="preserve">Lead time from order to site (weeks)</t>
  </si>
  <si>
    <t xml:space="preserve">Cost of capital tied up during lead time</t>
  </si>
  <si>
    <t xml:space="preserve">Total landed cost</t>
  </si>
  <si>
    <t xml:space="preserve">Landed cost per unit</t>
  </si>
  <si>
    <t xml:space="preserve">Landed cost premium over unit price</t>
  </si>
  <si>
    <t xml:space="preserve">Rank (1 = lowest landed cost)</t>
  </si>
  <si>
    <t xml:space="preserve">Annual cost of capital or inventory carrying rate</t>
  </si>
  <si>
    <t xml:space="preserve">Customs value, duty rates and taxes depend on the tariff code, origin, trade agreements and the rules of the importing country. Confirm them with your customs broker. Import VAT is normally recoverable and is therefore excluded; enter it under non-recoverable costs only if it is not.</t>
  </si>
  <si>
    <t xml:space="preserve">Landed cost under disruption scenarios</t>
  </si>
  <si>
    <t xml:space="preserve">Tests whether the ranking survives a freight, route, tariff or energy shock. Assumptions are illustrative; date and source your own.</t>
  </si>
  <si>
    <t xml:space="preserve">Assumption per offer</t>
  </si>
  <si>
    <t xml:space="preserve">Freight and inland transport change</t>
  </si>
  <si>
    <t xml:space="preserve">Extra weeks in transit (route diversion)</t>
  </si>
  <si>
    <t xml:space="preserve">Tariff change on customs value (percentage points)</t>
  </si>
  <si>
    <t xml:space="preserve">Energy or other surcharge on goods value</t>
  </si>
  <si>
    <t xml:space="preserve">Base landed cost</t>
  </si>
  <si>
    <t xml:space="preserve">Scenario landed cost</t>
  </si>
  <si>
    <t xml:space="preserve">Change</t>
  </si>
  <si>
    <t xml:space="preserve">Rank in scenario (1 = lowest)</t>
  </si>
  <si>
    <t xml:space="preserve">Total Cost of Ownership (TCO)</t>
  </si>
  <si>
    <t xml:space="preserve">Adds the costs of installing, running, maintaining and disposing of the asset over its life. Annual costs are discounted to present value.</t>
  </si>
  <si>
    <t xml:space="preserve">Discount rate (annual)</t>
  </si>
  <si>
    <t xml:space="preserve">Cost element (home currency)</t>
  </si>
  <si>
    <t xml:space="preserve">Acquisition: landed cost (from Landed cost sheet)</t>
  </si>
  <si>
    <t xml:space="preserve">Installation and commissioning</t>
  </si>
  <si>
    <t xml:space="preserve">Initial training</t>
  </si>
  <si>
    <t xml:space="preserve">Useful life (years)</t>
  </si>
  <si>
    <t xml:space="preserve">Energy and consumables per year</t>
  </si>
  <si>
    <t xml:space="preserve">Maintenance and service contract per year</t>
  </si>
  <si>
    <t xml:space="preserve">Spare parts per year</t>
  </si>
  <si>
    <t xml:space="preserve">Expected downtime cost per year</t>
  </si>
  <si>
    <t xml:space="preserve">Annual running costs</t>
  </si>
  <si>
    <t xml:space="preserve">Present value factor for the life</t>
  </si>
  <si>
    <t xml:space="preserve">Present value of running costs</t>
  </si>
  <si>
    <t xml:space="preserve">Disposal cost (+) or residual value (enter as negative), end of life</t>
  </si>
  <si>
    <t xml:space="preserve">Present value of disposal or residual value</t>
  </si>
  <si>
    <t xml:space="preserve">Total cost of ownership (present value)</t>
  </si>
  <si>
    <t xml:space="preserve">Acquisition share of TCO</t>
  </si>
  <si>
    <t xml:space="preserve">Rank (1 = lowest TCO)</t>
  </si>
</sst>
</file>

<file path=xl/styles.xml><?xml version="1.0" encoding="utf-8"?>
<styleSheet xmlns="http://schemas.openxmlformats.org/spreadsheetml/2006/main">
  <numFmts count="8">
    <numFmt numFmtId="164" formatCode="General"/>
    <numFmt numFmtId="165" formatCode="#,##0.0000"/>
    <numFmt numFmtId="166" formatCode="#,##0"/>
    <numFmt numFmtId="167" formatCode="#,##0.00;\-#,##0.00;\-"/>
    <numFmt numFmtId="168" formatCode="0.0%"/>
    <numFmt numFmtId="169" formatCode="0"/>
    <numFmt numFmtId="170" formatCode="0%"/>
    <numFmt numFmtId="171" formatCode="0.000"/>
  </numFmts>
  <fonts count="16">
    <font>
      <sz val="11"/>
      <color theme="1"/>
      <name val="Calibri"/>
      <family val="2"/>
      <charset val="1"/>
    </font>
    <font>
      <sz val="10"/>
      <name val="Arial"/>
      <family val="0"/>
    </font>
    <font>
      <sz val="10"/>
      <name val="Arial"/>
      <family val="0"/>
    </font>
    <font>
      <sz val="10"/>
      <name val="Arial"/>
      <family val="0"/>
    </font>
    <font>
      <b val="true"/>
      <sz val="8"/>
      <color rgb="FF854D0E"/>
      <name val="Arial"/>
      <family val="0"/>
      <charset val="1"/>
    </font>
    <font>
      <b val="true"/>
      <sz val="18"/>
      <color rgb="FF1C1917"/>
      <name val="Georgia"/>
      <family val="0"/>
      <charset val="1"/>
    </font>
    <font>
      <b val="true"/>
      <sz val="9"/>
      <color rgb="FF1C1917"/>
      <name val="Arial"/>
      <family val="0"/>
      <charset val="1"/>
    </font>
    <font>
      <sz val="9"/>
      <color rgb="FF1C1917"/>
      <name val="Arial"/>
      <family val="0"/>
      <charset val="1"/>
    </font>
    <font>
      <b val="true"/>
      <sz val="9"/>
      <name val="Arial"/>
      <family val="0"/>
      <charset val="1"/>
    </font>
    <font>
      <sz val="9"/>
      <name val="Arial"/>
      <family val="0"/>
      <charset val="1"/>
    </font>
    <font>
      <b val="true"/>
      <sz val="9"/>
      <color rgb="FF854D0E"/>
      <name val="Arial"/>
      <family val="0"/>
      <charset val="1"/>
    </font>
    <font>
      <i val="true"/>
      <sz val="8"/>
      <color rgb="FF57534E"/>
      <name val="Arial"/>
      <family val="0"/>
      <charset val="1"/>
    </font>
    <font>
      <b val="true"/>
      <sz val="16"/>
      <color rgb="FF1C1917"/>
      <name val="Georgia"/>
      <family val="0"/>
      <charset val="1"/>
    </font>
    <font>
      <i val="true"/>
      <sz val="9"/>
      <color rgb="FF57534E"/>
      <name val="Arial"/>
      <family val="0"/>
      <charset val="1"/>
    </font>
    <font>
      <sz val="9"/>
      <color rgb="FF1F3A93"/>
      <name val="Arial"/>
      <family val="0"/>
      <charset val="1"/>
    </font>
    <font>
      <b val="true"/>
      <sz val="9"/>
      <color rgb="FFFFFFFF"/>
      <name val="Arial"/>
      <family val="0"/>
      <charset val="1"/>
    </font>
  </fonts>
  <fills count="5">
    <fill>
      <patternFill patternType="none"/>
    </fill>
    <fill>
      <patternFill patternType="gray125"/>
    </fill>
    <fill>
      <patternFill patternType="solid">
        <fgColor rgb="FFFFF2CC"/>
        <bgColor rgb="FFF0EDE6"/>
      </patternFill>
    </fill>
    <fill>
      <patternFill patternType="solid">
        <fgColor rgb="FFF0EDE6"/>
        <bgColor rgb="FFFFF2CC"/>
      </patternFill>
    </fill>
    <fill>
      <patternFill patternType="solid">
        <fgColor rgb="FF1C1917"/>
        <bgColor rgb="FF333333"/>
      </patternFill>
    </fill>
  </fills>
  <borders count="3">
    <border diagonalUp="false" diagonalDown="false">
      <left/>
      <right/>
      <top/>
      <bottom/>
      <diagonal/>
    </border>
    <border diagonalUp="false" diagonalDown="false">
      <left/>
      <right/>
      <top/>
      <bottom style="medium">
        <color rgb="FFA16207"/>
      </bottom>
      <diagonal/>
    </border>
    <border diagonalUp="false" diagonalDown="false">
      <left style="thin">
        <color rgb="FFD6D3CE"/>
      </left>
      <right style="thin">
        <color rgb="FFD6D3CE"/>
      </right>
      <top style="thin">
        <color rgb="FFD6D3CE"/>
      </top>
      <bottom style="thin">
        <color rgb="FFD6D3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2" borderId="0" xfId="0" applyFont="true" applyBorder="false" applyAlignment="true" applyProtection="false">
      <alignment horizontal="general" vertical="bottom"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9" fillId="3" borderId="0" xfId="0" applyFont="true" applyBorder="fals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bottom"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true" applyProtection="false">
      <alignment horizontal="general" vertical="center" textRotation="0" wrapText="true" indent="0" shrinkToFit="false"/>
      <protection locked="true" hidden="false"/>
    </xf>
    <xf numFmtId="164" fontId="14" fillId="2" borderId="2" xfId="0" applyFont="true" applyBorder="true" applyAlignment="true" applyProtection="false">
      <alignment horizontal="general" vertical="center" textRotation="0" wrapText="true" indent="0" shrinkToFit="false"/>
      <protection locked="true" hidden="false"/>
    </xf>
    <xf numFmtId="164" fontId="15" fillId="4" borderId="2" xfId="0" applyFont="true" applyBorder="true" applyAlignment="true" applyProtection="false">
      <alignment horizontal="center" vertical="center" textRotation="0" wrapText="true" indent="0" shrinkToFit="false"/>
      <protection locked="true" hidden="false"/>
    </xf>
    <xf numFmtId="164" fontId="7" fillId="3" borderId="2" xfId="0" applyFont="true" applyBorder="true" applyAlignment="true" applyProtection="false">
      <alignment horizontal="general" vertical="center" textRotation="0" wrapText="true" indent="0" shrinkToFit="false"/>
      <protection locked="true" hidden="false"/>
    </xf>
    <xf numFmtId="165" fontId="14" fillId="2" borderId="2" xfId="0" applyFont="true" applyBorder="true" applyAlignment="true" applyProtection="false">
      <alignment horizontal="general" vertical="center" textRotation="0" wrapText="true" indent="0" shrinkToFit="false"/>
      <protection locked="true" hidden="false"/>
    </xf>
    <xf numFmtId="166" fontId="14" fillId="2" borderId="2" xfId="0" applyFont="true" applyBorder="true" applyAlignment="true" applyProtection="false">
      <alignment horizontal="general" vertical="center" textRotation="0" wrapText="true" indent="0" shrinkToFit="false"/>
      <protection locked="true" hidden="false"/>
    </xf>
    <xf numFmtId="167" fontId="14" fillId="2" borderId="2" xfId="0" applyFont="true" applyBorder="true" applyAlignment="true" applyProtection="false">
      <alignment horizontal="general" vertical="center" textRotation="0" wrapText="true" indent="0" shrinkToFit="false"/>
      <protection locked="true" hidden="false"/>
    </xf>
    <xf numFmtId="167" fontId="7" fillId="0" borderId="2" xfId="0" applyFont="true" applyBorder="true" applyAlignment="true" applyProtection="false">
      <alignment horizontal="general" vertical="center" textRotation="0" wrapText="true" indent="0" shrinkToFit="false"/>
      <protection locked="true" hidden="false"/>
    </xf>
    <xf numFmtId="168" fontId="14" fillId="2" borderId="2" xfId="0" applyFont="true" applyBorder="true" applyAlignment="true" applyProtection="false">
      <alignment horizontal="general" vertical="center" textRotation="0" wrapText="true" indent="0" shrinkToFit="false"/>
      <protection locked="true" hidden="false"/>
    </xf>
    <xf numFmtId="169" fontId="14" fillId="2" borderId="2" xfId="0" applyFont="true" applyBorder="true" applyAlignment="true" applyProtection="false">
      <alignment horizontal="general" vertical="center" textRotation="0" wrapText="true" indent="0" shrinkToFit="false"/>
      <protection locked="true" hidden="false"/>
    </xf>
    <xf numFmtId="167" fontId="6" fillId="0" borderId="2" xfId="0" applyFont="true" applyBorder="true" applyAlignment="true" applyProtection="false">
      <alignment horizontal="general" vertical="center" textRotation="0" wrapText="true" indent="0" shrinkToFit="false"/>
      <protection locked="true" hidden="false"/>
    </xf>
    <xf numFmtId="168" fontId="7" fillId="0" borderId="2" xfId="0" applyFont="true" applyBorder="true" applyAlignment="true" applyProtection="false">
      <alignment horizontal="general" vertical="center" textRotation="0" wrapText="true" indent="0" shrinkToFit="false"/>
      <protection locked="true" hidden="false"/>
    </xf>
    <xf numFmtId="169" fontId="6" fillId="0" borderId="2" xfId="0" applyFont="true" applyBorder="true" applyAlignment="true" applyProtection="false">
      <alignment horizontal="general" vertical="center"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70" fontId="14" fillId="2" borderId="2" xfId="0" applyFont="true" applyBorder="true" applyAlignment="true" applyProtection="false">
      <alignment horizontal="general" vertical="center" textRotation="0" wrapText="true" indent="0" shrinkToFit="false"/>
      <protection locked="true" hidden="false"/>
    </xf>
    <xf numFmtId="164" fontId="7" fillId="0" borderId="2" xfId="0" applyFont="true" applyBorder="true" applyAlignment="true" applyProtection="false">
      <alignment horizontal="general" vertical="center" textRotation="0" wrapText="true" indent="0" shrinkToFit="false"/>
      <protection locked="true" hidden="false"/>
    </xf>
    <xf numFmtId="171" fontId="7" fillId="0" borderId="2" xfId="0" applyFont="true" applyBorder="true" applyAlignment="true" applyProtection="false">
      <alignment horizontal="general" vertical="center" textRotation="0" wrapText="true" indent="0" shrinkToFit="false"/>
      <protection locked="true" hidden="false"/>
    </xf>
    <xf numFmtId="170" fontId="7" fillId="0" borderId="2" xfId="0" applyFont="true" applyBorder="true" applyAlignment="true" applyProtection="false">
      <alignment horizontal="general"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A16207"/>
      <rgbColor rgb="FF800080"/>
      <rgbColor rgb="FF008080"/>
      <rgbColor rgb="FFC0C0C0"/>
      <rgbColor rgb="FF808080"/>
      <rgbColor rgb="FF9999FF"/>
      <rgbColor rgb="FF993366"/>
      <rgbColor rgb="FFFFF2CC"/>
      <rgbColor rgb="FFF0EDE6"/>
      <rgbColor rgb="FF660066"/>
      <rgbColor rgb="FFFF8080"/>
      <rgbColor rgb="FF0066CC"/>
      <rgbColor rgb="FFD6D3CE"/>
      <rgbColor rgb="FF000080"/>
      <rgbColor rgb="FFFF00FF"/>
      <rgbColor rgb="FFFFFF00"/>
      <rgbColor rgb="FF00FFFF"/>
      <rgbColor rgb="FF800080"/>
      <rgbColor rgb="FF800000"/>
      <rgbColor rgb="FF008080"/>
      <rgbColor rgb="FF0000FF"/>
      <rgbColor rgb="FF00CCFF"/>
      <rgbColor rgb="FFCCFFFF"/>
      <rgbColor rgb="FFD9EAD3"/>
      <rgbColor rgb="FFFFFF99"/>
      <rgbColor rgb="FF99CCFF"/>
      <rgbColor rgb="FFFF99CC"/>
      <rgbColor rgb="FFCC99FF"/>
      <rgbColor rgb="FFFFCC99"/>
      <rgbColor rgb="FF3366FF"/>
      <rgbColor rgb="FF33CCCC"/>
      <rgbColor rgb="FF99CC00"/>
      <rgbColor rgb="FFFFCC00"/>
      <rgbColor rgb="FFFF9900"/>
      <rgbColor rgb="FFFF6600"/>
      <rgbColor rgb="FF57534E"/>
      <rgbColor rgb="FF969696"/>
      <rgbColor rgb="FF003366"/>
      <rgbColor rgb="FF339966"/>
      <rgbColor rgb="FF003300"/>
      <rgbColor rgb="FF1C1917"/>
      <rgbColor rgb="FF854D0E"/>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C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90"/>
  </cols>
  <sheetData>
    <row r="1" customFormat="false" ht="15" hidden="false" customHeight="false" outlineLevel="0" collapsed="false">
      <c r="B1" s="1" t="s">
        <v>0</v>
      </c>
    </row>
    <row r="2" customFormat="false" ht="27.75" hidden="false" customHeight="true" outlineLevel="0" collapsed="false">
      <c r="B2" s="2" t="s">
        <v>1</v>
      </c>
    </row>
    <row r="4" customFormat="false" ht="25.5" hidden="false" customHeight="true" outlineLevel="0" collapsed="false">
      <c r="B4" s="3" t="s">
        <v>2</v>
      </c>
      <c r="C4" s="4" t="s">
        <v>3</v>
      </c>
    </row>
    <row r="6" customFormat="false" ht="25.5" hidden="false" customHeight="true" outlineLevel="0" collapsed="false">
      <c r="B6" s="3" t="s">
        <v>4</v>
      </c>
      <c r="C6" s="4" t="s">
        <v>5</v>
      </c>
    </row>
    <row r="7" customFormat="false" ht="15" hidden="false" customHeight="true" outlineLevel="0" collapsed="false">
      <c r="B7" s="3" t="s">
        <v>6</v>
      </c>
      <c r="C7" s="4" t="s">
        <v>7</v>
      </c>
    </row>
    <row r="8" customFormat="false" ht="15" hidden="false" customHeight="true" outlineLevel="0" collapsed="false">
      <c r="B8" s="3" t="s">
        <v>8</v>
      </c>
      <c r="C8" s="4" t="s">
        <v>9</v>
      </c>
    </row>
    <row r="9" customFormat="false" ht="25.5" hidden="false" customHeight="true" outlineLevel="0" collapsed="false">
      <c r="B9" s="3" t="s">
        <v>10</v>
      </c>
      <c r="C9" s="4" t="s">
        <v>11</v>
      </c>
    </row>
    <row r="11" customFormat="false" ht="15" hidden="false" customHeight="true" outlineLevel="0" collapsed="false">
      <c r="B11" s="3" t="s">
        <v>12</v>
      </c>
      <c r="C11" s="4" t="s">
        <v>13</v>
      </c>
    </row>
    <row r="12" customFormat="false" ht="15" hidden="false" customHeight="true" outlineLevel="0" collapsed="false">
      <c r="B12" s="3" t="s">
        <v>14</v>
      </c>
      <c r="C12" s="4" t="s">
        <v>15</v>
      </c>
    </row>
    <row r="13" customFormat="false" ht="15" hidden="false" customHeight="true" outlineLevel="0" collapsed="false">
      <c r="B13" s="3" t="s">
        <v>16</v>
      </c>
      <c r="C13" s="4" t="s">
        <v>17</v>
      </c>
    </row>
    <row r="15" customFormat="false" ht="27.75" hidden="false" customHeight="true" outlineLevel="0" collapsed="false">
      <c r="B15" s="5" t="s">
        <v>18</v>
      </c>
      <c r="C15" s="6" t="s">
        <v>19</v>
      </c>
    </row>
    <row r="17" customFormat="false" ht="39" hidden="false" customHeight="true" outlineLevel="0" collapsed="false">
      <c r="B17" s="7" t="s">
        <v>20</v>
      </c>
      <c r="C17" s="8" t="s">
        <v>21</v>
      </c>
    </row>
    <row r="18" customFormat="false" ht="27.75" hidden="false" customHeight="true" outlineLevel="0" collapsed="false">
      <c r="B18" s="7" t="s">
        <v>20</v>
      </c>
      <c r="C18" s="8" t="s">
        <v>22</v>
      </c>
    </row>
    <row r="20" customFormat="false" ht="37.5" hidden="false" customHeight="true" outlineLevel="0" collapsed="false">
      <c r="B20" s="9" t="s">
        <v>23</v>
      </c>
      <c r="C20" s="9"/>
    </row>
  </sheetData>
  <mergeCells count="1">
    <mergeCell ref="B20:C20"/>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5" min="2" style="0" width="18"/>
  </cols>
  <sheetData>
    <row r="1" customFormat="false" ht="15" hidden="false" customHeight="false" outlineLevel="0" collapsed="false">
      <c r="A1" s="1" t="s">
        <v>0</v>
      </c>
    </row>
    <row r="2" customFormat="false" ht="24" hidden="false" customHeight="true" outlineLevel="0" collapsed="false">
      <c r="A2" s="10" t="s">
        <v>24</v>
      </c>
    </row>
    <row r="3" customFormat="false" ht="15" hidden="false" customHeight="false" outlineLevel="0" collapsed="false">
      <c r="A3" s="11" t="s">
        <v>25</v>
      </c>
      <c r="B3" s="12"/>
      <c r="C3" s="12"/>
      <c r="D3" s="12"/>
      <c r="E3" s="12"/>
    </row>
    <row r="5" customFormat="false" ht="15" hidden="false" customHeight="false" outlineLevel="0" collapsed="false">
      <c r="A5" s="13" t="s">
        <v>26</v>
      </c>
      <c r="B5" s="14" t="s">
        <v>27</v>
      </c>
    </row>
    <row r="7" customFormat="false" ht="30" hidden="false" customHeight="true" outlineLevel="0" collapsed="false">
      <c r="A7" s="15" t="s">
        <v>28</v>
      </c>
      <c r="B7" s="15" t="s">
        <v>29</v>
      </c>
      <c r="C7" s="15" t="s">
        <v>30</v>
      </c>
      <c r="D7" s="15" t="s">
        <v>31</v>
      </c>
      <c r="E7" s="15" t="s">
        <v>32</v>
      </c>
    </row>
    <row r="8" customFormat="false" ht="24" hidden="false" customHeight="true" outlineLevel="0" collapsed="false">
      <c r="A8" s="16" t="s">
        <v>33</v>
      </c>
      <c r="B8" s="14" t="s">
        <v>34</v>
      </c>
      <c r="C8" s="14" t="s">
        <v>35</v>
      </c>
      <c r="D8" s="14" t="s">
        <v>36</v>
      </c>
      <c r="E8" s="14"/>
    </row>
    <row r="9" customFormat="false" ht="24" hidden="false" customHeight="true" outlineLevel="0" collapsed="false">
      <c r="A9" s="16" t="s">
        <v>37</v>
      </c>
      <c r="B9" s="14" t="s">
        <v>38</v>
      </c>
      <c r="C9" s="14" t="s">
        <v>39</v>
      </c>
      <c r="D9" s="14" t="s">
        <v>40</v>
      </c>
      <c r="E9" s="14"/>
    </row>
    <row r="10" customFormat="false" ht="24" hidden="false" customHeight="true" outlineLevel="0" collapsed="false">
      <c r="A10" s="16" t="s">
        <v>41</v>
      </c>
      <c r="B10" s="14" t="s">
        <v>27</v>
      </c>
      <c r="C10" s="14" t="s">
        <v>42</v>
      </c>
      <c r="D10" s="14" t="s">
        <v>27</v>
      </c>
      <c r="E10" s="14"/>
    </row>
    <row r="11" customFormat="false" ht="24" hidden="false" customHeight="true" outlineLevel="0" collapsed="false">
      <c r="A11" s="16" t="s">
        <v>43</v>
      </c>
      <c r="B11" s="17" t="n">
        <v>1</v>
      </c>
      <c r="C11" s="17" t="n">
        <v>0.92</v>
      </c>
      <c r="D11" s="17" t="n">
        <v>1</v>
      </c>
      <c r="E11" s="17"/>
    </row>
    <row r="12" customFormat="false" ht="24" hidden="false" customHeight="true" outlineLevel="0" collapsed="false">
      <c r="A12" s="16" t="s">
        <v>44</v>
      </c>
      <c r="B12" s="18" t="n">
        <v>1000</v>
      </c>
      <c r="C12" s="18" t="n">
        <v>1000</v>
      </c>
      <c r="D12" s="18" t="n">
        <v>1000</v>
      </c>
      <c r="E12" s="18"/>
    </row>
    <row r="13" customFormat="false" ht="24" hidden="false" customHeight="true" outlineLevel="0" collapsed="false">
      <c r="A13" s="16" t="s">
        <v>45</v>
      </c>
      <c r="B13" s="19" t="n">
        <v>42</v>
      </c>
      <c r="C13" s="19" t="n">
        <v>31</v>
      </c>
      <c r="D13" s="19" t="n">
        <v>49</v>
      </c>
      <c r="E13" s="19"/>
    </row>
    <row r="14" customFormat="false" ht="24" hidden="false" customHeight="true" outlineLevel="0" collapsed="false">
      <c r="A14" s="16" t="s">
        <v>46</v>
      </c>
      <c r="B14" s="20" t="n">
        <f aca="false">IF(B12="","",B12*B13*B11)</f>
        <v>42000</v>
      </c>
      <c r="C14" s="20" t="n">
        <f aca="false">IF(C12="","",C12*C13*C11)</f>
        <v>28520</v>
      </c>
      <c r="D14" s="20" t="n">
        <f aca="false">IF(D12="","",D12*D13*D11)</f>
        <v>49000</v>
      </c>
      <c r="E14" s="20" t="str">
        <f aca="false">IF(E12="","",E12*E13*E11)</f>
        <v/>
      </c>
    </row>
    <row r="15" customFormat="false" ht="24" hidden="false" customHeight="true" outlineLevel="0" collapsed="false">
      <c r="A15" s="16" t="s">
        <v>47</v>
      </c>
      <c r="B15" s="19" t="n">
        <v>1800</v>
      </c>
      <c r="C15" s="19" t="n">
        <v>3900</v>
      </c>
      <c r="D15" s="19" t="n">
        <v>0</v>
      </c>
      <c r="E15" s="19"/>
    </row>
    <row r="16" customFormat="false" ht="24" hidden="false" customHeight="true" outlineLevel="0" collapsed="false">
      <c r="A16" s="16" t="s">
        <v>48</v>
      </c>
      <c r="B16" s="19" t="n">
        <v>120</v>
      </c>
      <c r="C16" s="19" t="n">
        <v>180</v>
      </c>
      <c r="D16" s="19" t="n">
        <v>0</v>
      </c>
      <c r="E16" s="19"/>
    </row>
    <row r="17" customFormat="false" ht="24" hidden="false" customHeight="true" outlineLevel="0" collapsed="false">
      <c r="A17" s="16" t="s">
        <v>49</v>
      </c>
      <c r="B17" s="20" t="n">
        <f aca="false">IF(B12="","",B14+B15+B16)</f>
        <v>43920</v>
      </c>
      <c r="C17" s="20" t="n">
        <f aca="false">IF(C12="","",C14+C15+C16)</f>
        <v>32600</v>
      </c>
      <c r="D17" s="20" t="n">
        <f aca="false">IF(D12="","",D14+D15+D16)</f>
        <v>49000</v>
      </c>
      <c r="E17" s="20" t="str">
        <f aca="false">IF(E12="","",E14+E15+E16)</f>
        <v/>
      </c>
    </row>
    <row r="18" customFormat="false" ht="24" hidden="false" customHeight="true" outlineLevel="0" collapsed="false">
      <c r="A18" s="16" t="s">
        <v>50</v>
      </c>
      <c r="B18" s="21" t="n">
        <v>0</v>
      </c>
      <c r="C18" s="21" t="n">
        <v>0.04</v>
      </c>
      <c r="D18" s="21" t="n">
        <v>0</v>
      </c>
      <c r="E18" s="21"/>
    </row>
    <row r="19" customFormat="false" ht="24" hidden="false" customHeight="true" outlineLevel="0" collapsed="false">
      <c r="A19" s="16" t="s">
        <v>51</v>
      </c>
      <c r="B19" s="21" t="n">
        <v>0</v>
      </c>
      <c r="C19" s="21" t="n">
        <v>0.1</v>
      </c>
      <c r="D19" s="21" t="n">
        <v>0</v>
      </c>
      <c r="E19" s="21"/>
    </row>
    <row r="20" customFormat="false" ht="24" hidden="false" customHeight="true" outlineLevel="0" collapsed="false">
      <c r="A20" s="16" t="s">
        <v>52</v>
      </c>
      <c r="B20" s="20" t="n">
        <f aca="false">IF(B12="","",B17*(B18+B19))</f>
        <v>0</v>
      </c>
      <c r="C20" s="20" t="n">
        <f aca="false">IF(C12="","",C17*(C18+C19))</f>
        <v>4564</v>
      </c>
      <c r="D20" s="20" t="n">
        <f aca="false">IF(D12="","",D17*(D18+D19))</f>
        <v>0</v>
      </c>
      <c r="E20" s="20" t="str">
        <f aca="false">IF(E12="","",E17*(E18+E19))</f>
        <v/>
      </c>
    </row>
    <row r="21" customFormat="false" ht="24" hidden="false" customHeight="true" outlineLevel="0" collapsed="false">
      <c r="A21" s="16" t="s">
        <v>53</v>
      </c>
      <c r="B21" s="19" t="n">
        <v>350</v>
      </c>
      <c r="C21" s="19" t="n">
        <v>650</v>
      </c>
      <c r="D21" s="19" t="n">
        <v>0</v>
      </c>
      <c r="E21" s="19"/>
    </row>
    <row r="22" customFormat="false" ht="24" hidden="false" customHeight="true" outlineLevel="0" collapsed="false">
      <c r="A22" s="16" t="s">
        <v>54</v>
      </c>
      <c r="B22" s="19" t="n">
        <v>600</v>
      </c>
      <c r="C22" s="19" t="n">
        <v>700</v>
      </c>
      <c r="D22" s="19" t="n">
        <v>0</v>
      </c>
      <c r="E22" s="19"/>
    </row>
    <row r="23" customFormat="false" ht="24" hidden="false" customHeight="true" outlineLevel="0" collapsed="false">
      <c r="A23" s="16" t="s">
        <v>55</v>
      </c>
      <c r="B23" s="19" t="n">
        <v>80</v>
      </c>
      <c r="C23" s="19" t="n">
        <v>450</v>
      </c>
      <c r="D23" s="19" t="n">
        <v>0</v>
      </c>
      <c r="E23" s="19"/>
    </row>
    <row r="24" customFormat="false" ht="24" hidden="false" customHeight="true" outlineLevel="0" collapsed="false">
      <c r="A24" s="16" t="s">
        <v>56</v>
      </c>
      <c r="B24" s="19" t="n">
        <v>0</v>
      </c>
      <c r="C24" s="19" t="n">
        <v>900</v>
      </c>
      <c r="D24" s="19" t="n">
        <v>0</v>
      </c>
      <c r="E24" s="19"/>
    </row>
    <row r="25" customFormat="false" ht="24" hidden="false" customHeight="true" outlineLevel="0" collapsed="false">
      <c r="A25" s="16" t="s">
        <v>57</v>
      </c>
      <c r="B25" s="19" t="n">
        <v>0</v>
      </c>
      <c r="C25" s="19" t="n">
        <v>0</v>
      </c>
      <c r="D25" s="19" t="n">
        <v>0</v>
      </c>
      <c r="E25" s="19"/>
    </row>
    <row r="26" customFormat="false" ht="24" hidden="false" customHeight="true" outlineLevel="0" collapsed="false">
      <c r="A26" s="16" t="s">
        <v>58</v>
      </c>
      <c r="B26" s="19" t="n">
        <v>0</v>
      </c>
      <c r="C26" s="19" t="n">
        <v>0</v>
      </c>
      <c r="D26" s="19" t="n">
        <v>0</v>
      </c>
      <c r="E26" s="19"/>
    </row>
    <row r="27" customFormat="false" ht="24" hidden="false" customHeight="true" outlineLevel="0" collapsed="false">
      <c r="A27" s="16" t="s">
        <v>59</v>
      </c>
      <c r="B27" s="22" t="n">
        <v>6</v>
      </c>
      <c r="C27" s="22" t="n">
        <v>14</v>
      </c>
      <c r="D27" s="22" t="n">
        <v>3</v>
      </c>
      <c r="E27" s="22"/>
    </row>
    <row r="28" customFormat="false" ht="24" hidden="false" customHeight="true" outlineLevel="0" collapsed="false">
      <c r="A28" s="16" t="s">
        <v>60</v>
      </c>
      <c r="B28" s="20" t="n">
        <f aca="false">IF(B12="","",B14*$B$34*B27/52)</f>
        <v>581.538461538462</v>
      </c>
      <c r="C28" s="20" t="n">
        <f aca="false">IF(C12="","",C14*$B$34*C27/52)</f>
        <v>921.415384615385</v>
      </c>
      <c r="D28" s="20" t="n">
        <f aca="false">IF(D12="","",D14*$B$34*D27/52)</f>
        <v>339.230769230769</v>
      </c>
      <c r="E28" s="20" t="str">
        <f aca="false">IF(E12="","",E14*$B$34*E27/52)</f>
        <v/>
      </c>
    </row>
    <row r="29" customFormat="false" ht="24" hidden="false" customHeight="true" outlineLevel="0" collapsed="false">
      <c r="A29" s="13" t="s">
        <v>61</v>
      </c>
      <c r="B29" s="23" t="n">
        <f aca="false">IF(B12="","",B14+B15+B16+B20+B21+B22+B23+B24+B25+B26+B28)</f>
        <v>45531.5384615385</v>
      </c>
      <c r="C29" s="23" t="n">
        <f aca="false">IF(C12="","",C14+C15+C16+C20+C21+C22+C23+C24+C25+C26+C28)</f>
        <v>40785.4153846154</v>
      </c>
      <c r="D29" s="23" t="n">
        <f aca="false">IF(D12="","",D14+D15+D16+D20+D21+D22+D23+D24+D25+D26+D28)</f>
        <v>49339.2307692308</v>
      </c>
      <c r="E29" s="23" t="str">
        <f aca="false">IF(E12="","",E14+E15+E16+E20+E21+E22+E23+E24+E25+E26+E28)</f>
        <v/>
      </c>
    </row>
    <row r="30" customFormat="false" ht="24" hidden="false" customHeight="true" outlineLevel="0" collapsed="false">
      <c r="A30" s="13" t="s">
        <v>62</v>
      </c>
      <c r="B30" s="23" t="n">
        <f aca="false">IF(B12=0,"",B29/B12)</f>
        <v>45.5315384615385</v>
      </c>
      <c r="C30" s="23" t="n">
        <f aca="false">IF(C12=0,"",C29/C12)</f>
        <v>40.7854153846154</v>
      </c>
      <c r="D30" s="23" t="n">
        <f aca="false">IF(D12=0,"",D29/D12)</f>
        <v>49.3392307692308</v>
      </c>
      <c r="E30" s="23" t="str">
        <f aca="false">IF(E12=0,"",E29/E12)</f>
        <v/>
      </c>
    </row>
    <row r="31" customFormat="false" ht="24" hidden="false" customHeight="true" outlineLevel="0" collapsed="false">
      <c r="A31" s="16" t="s">
        <v>63</v>
      </c>
      <c r="B31" s="24" t="n">
        <f aca="false">IF(OR(B12=0,B14=0),"",B29/B14-1)</f>
        <v>0.0840842490842491</v>
      </c>
      <c r="C31" s="24" t="n">
        <f aca="false">IF(OR(C12=0,C14=0),"",C29/C14-1)</f>
        <v>0.430063653037005</v>
      </c>
      <c r="D31" s="24" t="n">
        <f aca="false">IF(OR(D12=0,D14=0),"",D29/D14-1)</f>
        <v>0.00692307692307681</v>
      </c>
      <c r="E31" s="24" t="str">
        <f aca="false">IF(OR(E12=0,E14=0),"",E29/E14-1)</f>
        <v/>
      </c>
    </row>
    <row r="32" customFormat="false" ht="24" hidden="false" customHeight="true" outlineLevel="0" collapsed="false">
      <c r="A32" s="13" t="s">
        <v>64</v>
      </c>
      <c r="B32" s="25" t="n">
        <f aca="false">IF(OR(B29="",B29=0),"",RANK(B29,$B$29:$E$29,1))</f>
        <v>2</v>
      </c>
      <c r="C32" s="25" t="n">
        <f aca="false">IF(OR(C29="",C29=0),"",RANK(C29,$B$29:$E$29,1))</f>
        <v>1</v>
      </c>
      <c r="D32" s="25" t="n">
        <f aca="false">IF(OR(D29="",D29=0),"",RANK(D29,$B$29:$E$29,1))</f>
        <v>3</v>
      </c>
      <c r="E32" s="25" t="str">
        <f aca="false">IF(OR(E29="",E29=0),"",RANK(E29,$B$29:$E$29,1))</f>
        <v/>
      </c>
    </row>
    <row r="34" customFormat="false" ht="15" hidden="false" customHeight="false" outlineLevel="0" collapsed="false">
      <c r="A34" s="13" t="s">
        <v>65</v>
      </c>
      <c r="B34" s="21" t="n">
        <v>0.12</v>
      </c>
    </row>
    <row r="36" customFormat="false" ht="51.75" hidden="false" customHeight="true" outlineLevel="0" collapsed="false">
      <c r="A36" s="26" t="s">
        <v>66</v>
      </c>
      <c r="B36" s="26"/>
      <c r="C36" s="26"/>
      <c r="D36" s="26"/>
      <c r="E36" s="26"/>
    </row>
  </sheetData>
  <mergeCells count="1">
    <mergeCell ref="A36:E36"/>
  </mergeCells>
  <conditionalFormatting sqref="B32:E32">
    <cfRule type="cellIs" priority="2" operator="equal" aboveAverage="0" equalAverage="0" bottom="0" percent="0" rank="0" text="" dxfId="0">
      <formula>1</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5" min="2" style="0" width="18"/>
  </cols>
  <sheetData>
    <row r="1" customFormat="false" ht="15" hidden="false" customHeight="false" outlineLevel="0" collapsed="false">
      <c r="A1" s="1" t="s">
        <v>0</v>
      </c>
    </row>
    <row r="2" customFormat="false" ht="24" hidden="false" customHeight="true" outlineLevel="0" collapsed="false">
      <c r="A2" s="10" t="s">
        <v>67</v>
      </c>
    </row>
    <row r="3" customFormat="false" ht="15" hidden="false" customHeight="false" outlineLevel="0" collapsed="false">
      <c r="A3" s="11" t="s">
        <v>68</v>
      </c>
      <c r="B3" s="12"/>
      <c r="C3" s="12"/>
      <c r="D3" s="12"/>
      <c r="E3" s="12"/>
    </row>
    <row r="5" customFormat="false" ht="30" hidden="false" customHeight="true" outlineLevel="0" collapsed="false">
      <c r="A5" s="15" t="s">
        <v>69</v>
      </c>
      <c r="B5" s="15" t="s">
        <v>29</v>
      </c>
      <c r="C5" s="15" t="s">
        <v>30</v>
      </c>
      <c r="D5" s="15" t="s">
        <v>31</v>
      </c>
      <c r="E5" s="15" t="s">
        <v>32</v>
      </c>
    </row>
    <row r="6" customFormat="false" ht="15" hidden="false" customHeight="false" outlineLevel="0" collapsed="false">
      <c r="A6" s="13" t="s">
        <v>70</v>
      </c>
      <c r="B6" s="27" t="n">
        <v>0.3</v>
      </c>
      <c r="C6" s="27" t="n">
        <v>0.6</v>
      </c>
      <c r="D6" s="27" t="n">
        <v>0.1</v>
      </c>
      <c r="E6" s="27"/>
    </row>
    <row r="7" customFormat="false" ht="15" hidden="false" customHeight="false" outlineLevel="0" collapsed="false">
      <c r="A7" s="13" t="s">
        <v>71</v>
      </c>
      <c r="B7" s="22" t="n">
        <v>0</v>
      </c>
      <c r="C7" s="22" t="n">
        <v>2</v>
      </c>
      <c r="D7" s="22" t="n">
        <v>0</v>
      </c>
      <c r="E7" s="22"/>
    </row>
    <row r="8" customFormat="false" ht="15" hidden="false" customHeight="false" outlineLevel="0" collapsed="false">
      <c r="A8" s="13" t="s">
        <v>72</v>
      </c>
      <c r="B8" s="21" t="n">
        <v>0</v>
      </c>
      <c r="C8" s="21" t="n">
        <v>0.1</v>
      </c>
      <c r="D8" s="21" t="n">
        <v>0</v>
      </c>
      <c r="E8" s="21"/>
    </row>
    <row r="9" customFormat="false" ht="15" hidden="false" customHeight="false" outlineLevel="0" collapsed="false">
      <c r="A9" s="13" t="s">
        <v>73</v>
      </c>
      <c r="B9" s="21" t="n">
        <v>0.02</v>
      </c>
      <c r="C9" s="21" t="n">
        <v>0.03</v>
      </c>
      <c r="D9" s="21" t="n">
        <v>0.02</v>
      </c>
      <c r="E9" s="21"/>
    </row>
    <row r="11" customFormat="false" ht="15" hidden="false" customHeight="false" outlineLevel="0" collapsed="false">
      <c r="A11" s="16" t="s">
        <v>74</v>
      </c>
      <c r="B11" s="20" t="n">
        <f aca="false">IF('Landed cost'!B29="","",'Landed cost'!B29)</f>
        <v>45531.5384615385</v>
      </c>
      <c r="C11" s="20" t="n">
        <f aca="false">IF('Landed cost'!C29="","",'Landed cost'!C29)</f>
        <v>40785.4153846154</v>
      </c>
      <c r="D11" s="20" t="n">
        <f aca="false">IF('Landed cost'!D29="","",'Landed cost'!D29)</f>
        <v>49339.2307692308</v>
      </c>
      <c r="E11" s="20" t="str">
        <f aca="false">IF('Landed cost'!E29="","",'Landed cost'!E29)</f>
        <v/>
      </c>
    </row>
    <row r="12" customFormat="false" ht="15" hidden="false" customHeight="false" outlineLevel="0" collapsed="false">
      <c r="A12" s="13" t="s">
        <v>75</v>
      </c>
      <c r="B12" s="23" t="n">
        <f aca="false">IF(B11="","",B11+('Landed cost'!B15+'Landed cost'!B22)*N(B6)+'Landed cost'!B14*'Landed cost'!$B$34*N(B7)/52+'Landed cost'!B17*N(B8)+'Landed cost'!B14*N(B9))</f>
        <v>47091.5384615385</v>
      </c>
      <c r="C12" s="23" t="n">
        <f aca="false">IF(C11="","",C11+('Landed cost'!C15+'Landed cost'!C22)*N(C6)+'Landed cost'!C14*'Landed cost'!$B$34*N(C7)/52+'Landed cost'!C17*N(C8)+'Landed cost'!C14*N(C9))</f>
        <v>47792.6461538462</v>
      </c>
      <c r="D12" s="23" t="n">
        <f aca="false">IF(D11="","",D11+('Landed cost'!D15+'Landed cost'!D22)*N(D6)+'Landed cost'!D14*'Landed cost'!$B$34*N(D7)/52+'Landed cost'!D17*N(D8)+'Landed cost'!D14*N(D9))</f>
        <v>50319.2307692308</v>
      </c>
      <c r="E12" s="23" t="str">
        <f aca="false">IF(E11="","",E11+('Landed cost'!E15+'Landed cost'!E22)*N(E6)+'Landed cost'!E14*'Landed cost'!$B$34*N(E7)/52+'Landed cost'!E17*N(E8)+'Landed cost'!E14*N(E9))</f>
        <v/>
      </c>
    </row>
    <row r="13" customFormat="false" ht="15" hidden="false" customHeight="false" outlineLevel="0" collapsed="false">
      <c r="A13" s="16" t="s">
        <v>76</v>
      </c>
      <c r="B13" s="24" t="n">
        <f aca="false">IF(B11="","",B12/B11-1)</f>
        <v>0.034261965501512</v>
      </c>
      <c r="C13" s="24" t="n">
        <f aca="false">IF(C11="","",C12/C11-1)</f>
        <v>0.17180726745458</v>
      </c>
      <c r="D13" s="24" t="n">
        <f aca="false">IF(D11="","",D12/D11-1)</f>
        <v>0.0198624904507259</v>
      </c>
      <c r="E13" s="24" t="str">
        <f aca="false">IF(E11="","",E12/E11-1)</f>
        <v/>
      </c>
    </row>
    <row r="14" customFormat="false" ht="15" hidden="false" customHeight="false" outlineLevel="0" collapsed="false">
      <c r="A14" s="13" t="s">
        <v>77</v>
      </c>
      <c r="B14" s="25" t="n">
        <f aca="false">IF(B12="","",RANK(B12,$B$12:$E$12,1))</f>
        <v>1</v>
      </c>
      <c r="C14" s="25" t="n">
        <f aca="false">IF(C12="","",RANK(C12,$B$12:$E$12,1))</f>
        <v>2</v>
      </c>
      <c r="D14" s="25" t="n">
        <f aca="false">IF(D12="","",RANK(D12,$B$12:$E$12,1))</f>
        <v>3</v>
      </c>
      <c r="E14" s="25" t="str">
        <f aca="false">IF(E12="","",RANK(E12,$B$12:$E$12,1))</f>
        <v/>
      </c>
    </row>
  </sheetData>
  <conditionalFormatting sqref="B14:E14">
    <cfRule type="cellIs" priority="2" operator="equal" aboveAverage="0" equalAverage="0" bottom="0" percent="0" rank="0" text="" dxfId="0">
      <formula>1</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7" topLeftCell="B8" activePane="bottomRight" state="frozen"/>
      <selection pane="topLeft" activeCell="A1" activeCellId="0" sqref="A1"/>
      <selection pane="topRight" activeCell="B1" activeCellId="0" sqref="B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5" min="2" style="0" width="18"/>
  </cols>
  <sheetData>
    <row r="1" customFormat="false" ht="15" hidden="false" customHeight="false" outlineLevel="0" collapsed="false">
      <c r="A1" s="1" t="s">
        <v>0</v>
      </c>
    </row>
    <row r="2" customFormat="false" ht="24" hidden="false" customHeight="true" outlineLevel="0" collapsed="false">
      <c r="A2" s="10" t="s">
        <v>78</v>
      </c>
    </row>
    <row r="3" customFormat="false" ht="15" hidden="false" customHeight="false" outlineLevel="0" collapsed="false">
      <c r="A3" s="11" t="s">
        <v>79</v>
      </c>
      <c r="B3" s="12"/>
      <c r="C3" s="12"/>
      <c r="D3" s="12"/>
      <c r="E3" s="12"/>
    </row>
    <row r="5" customFormat="false" ht="15" hidden="false" customHeight="false" outlineLevel="0" collapsed="false">
      <c r="A5" s="13" t="s">
        <v>80</v>
      </c>
      <c r="B5" s="21" t="n">
        <v>0.1</v>
      </c>
    </row>
    <row r="7" customFormat="false" ht="30" hidden="false" customHeight="true" outlineLevel="0" collapsed="false">
      <c r="A7" s="15" t="s">
        <v>81</v>
      </c>
      <c r="B7" s="15" t="s">
        <v>29</v>
      </c>
      <c r="C7" s="15" t="s">
        <v>30</v>
      </c>
      <c r="D7" s="15" t="s">
        <v>31</v>
      </c>
      <c r="E7" s="15" t="s">
        <v>32</v>
      </c>
    </row>
    <row r="8" customFormat="false" ht="24" hidden="false" customHeight="true" outlineLevel="0" collapsed="false">
      <c r="A8" s="16" t="s">
        <v>33</v>
      </c>
      <c r="B8" s="28" t="str">
        <f aca="false">IF('Landed cost'!B8="","",'Landed cost'!B8)</f>
        <v>Supplier A (EU)</v>
      </c>
      <c r="C8" s="28" t="str">
        <f aca="false">IF('Landed cost'!C8="","",'Landed cost'!C8)</f>
        <v>Supplier B (Asia)</v>
      </c>
      <c r="D8" s="28" t="str">
        <f aca="false">IF('Landed cost'!D8="","",'Landed cost'!D8)</f>
        <v>Supplier C (domestic)</v>
      </c>
      <c r="E8" s="28" t="str">
        <f aca="false">IF('Landed cost'!E8="","",'Landed cost'!E8)</f>
        <v/>
      </c>
    </row>
    <row r="9" customFormat="false" ht="24" hidden="false" customHeight="true" outlineLevel="0" collapsed="false">
      <c r="A9" s="16" t="s">
        <v>82</v>
      </c>
      <c r="B9" s="20" t="n">
        <f aca="false">IF('Landed cost'!B29="","",'Landed cost'!B29)</f>
        <v>45531.5384615385</v>
      </c>
      <c r="C9" s="20" t="n">
        <f aca="false">IF('Landed cost'!C29="","",'Landed cost'!C29)</f>
        <v>40785.4153846154</v>
      </c>
      <c r="D9" s="20" t="n">
        <f aca="false">IF('Landed cost'!D29="","",'Landed cost'!D29)</f>
        <v>49339.2307692308</v>
      </c>
      <c r="E9" s="20" t="str">
        <f aca="false">IF('Landed cost'!E29="","",'Landed cost'!E29)</f>
        <v/>
      </c>
    </row>
    <row r="10" customFormat="false" ht="24" hidden="false" customHeight="true" outlineLevel="0" collapsed="false">
      <c r="A10" s="16" t="s">
        <v>83</v>
      </c>
      <c r="B10" s="19" t="n">
        <v>2500</v>
      </c>
      <c r="C10" s="19" t="n">
        <v>4000</v>
      </c>
      <c r="D10" s="19" t="n">
        <v>2000</v>
      </c>
      <c r="E10" s="19"/>
    </row>
    <row r="11" customFormat="false" ht="24" hidden="false" customHeight="true" outlineLevel="0" collapsed="false">
      <c r="A11" s="16" t="s">
        <v>84</v>
      </c>
      <c r="B11" s="19" t="n">
        <v>800</v>
      </c>
      <c r="C11" s="19" t="n">
        <v>1500</v>
      </c>
      <c r="D11" s="19" t="n">
        <v>800</v>
      </c>
      <c r="E11" s="19"/>
    </row>
    <row r="12" customFormat="false" ht="24" hidden="false" customHeight="true" outlineLevel="0" collapsed="false">
      <c r="A12" s="16" t="s">
        <v>85</v>
      </c>
      <c r="B12" s="22" t="n">
        <v>8</v>
      </c>
      <c r="C12" s="22" t="n">
        <v>8</v>
      </c>
      <c r="D12" s="22" t="n">
        <v>8</v>
      </c>
      <c r="E12" s="22"/>
    </row>
    <row r="13" customFormat="false" ht="24" hidden="false" customHeight="true" outlineLevel="0" collapsed="false">
      <c r="A13" s="16" t="s">
        <v>86</v>
      </c>
      <c r="B13" s="19" t="n">
        <v>3200</v>
      </c>
      <c r="C13" s="19" t="n">
        <v>3900</v>
      </c>
      <c r="D13" s="19" t="n">
        <v>3300</v>
      </c>
      <c r="E13" s="19"/>
    </row>
    <row r="14" customFormat="false" ht="24" hidden="false" customHeight="true" outlineLevel="0" collapsed="false">
      <c r="A14" s="16" t="s">
        <v>87</v>
      </c>
      <c r="B14" s="19" t="n">
        <v>1500</v>
      </c>
      <c r="C14" s="19" t="n">
        <v>900</v>
      </c>
      <c r="D14" s="19" t="n">
        <v>1800</v>
      </c>
      <c r="E14" s="19"/>
    </row>
    <row r="15" customFormat="false" ht="24" hidden="false" customHeight="true" outlineLevel="0" collapsed="false">
      <c r="A15" s="16" t="s">
        <v>88</v>
      </c>
      <c r="B15" s="19" t="n">
        <v>600</v>
      </c>
      <c r="C15" s="19" t="n">
        <v>900</v>
      </c>
      <c r="D15" s="19" t="n">
        <v>600</v>
      </c>
      <c r="E15" s="19"/>
    </row>
    <row r="16" customFormat="false" ht="24" hidden="false" customHeight="true" outlineLevel="0" collapsed="false">
      <c r="A16" s="16" t="s">
        <v>89</v>
      </c>
      <c r="B16" s="19" t="n">
        <v>500</v>
      </c>
      <c r="C16" s="19" t="n">
        <v>1500</v>
      </c>
      <c r="D16" s="19" t="n">
        <v>500</v>
      </c>
      <c r="E16" s="19"/>
    </row>
    <row r="17" customFormat="false" ht="24" hidden="false" customHeight="true" outlineLevel="0" collapsed="false">
      <c r="A17" s="16" t="s">
        <v>90</v>
      </c>
      <c r="B17" s="20" t="n">
        <f aca="false">SUM(B13:B16)</f>
        <v>5800</v>
      </c>
      <c r="C17" s="20" t="n">
        <f aca="false">SUM(C13:C16)</f>
        <v>7200</v>
      </c>
      <c r="D17" s="20" t="n">
        <f aca="false">SUM(D13:D16)</f>
        <v>6200</v>
      </c>
      <c r="E17" s="20" t="n">
        <f aca="false">SUM(E13:E16)</f>
        <v>0</v>
      </c>
    </row>
    <row r="18" customFormat="false" ht="24" hidden="false" customHeight="true" outlineLevel="0" collapsed="false">
      <c r="A18" s="16" t="s">
        <v>91</v>
      </c>
      <c r="B18" s="29" t="n">
        <f aca="false">IF(B12="","",IF($B$5=0,B12,(1-(1+$B$5)^(-B12))/$B$5))</f>
        <v>5.33492619790267</v>
      </c>
      <c r="C18" s="29" t="n">
        <f aca="false">IF(C12="","",IF($B$5=0,C12,(1-(1+$B$5)^(-C12))/$B$5))</f>
        <v>5.33492619790267</v>
      </c>
      <c r="D18" s="29" t="n">
        <f aca="false">IF(D12="","",IF($B$5=0,D12,(1-(1+$B$5)^(-D12))/$B$5))</f>
        <v>5.33492619790267</v>
      </c>
      <c r="E18" s="29" t="str">
        <f aca="false">IF(E12="","",IF($B$5=0,E12,(1-(1+$B$5)^(-E12))/$B$5))</f>
        <v/>
      </c>
    </row>
    <row r="19" customFormat="false" ht="24" hidden="false" customHeight="true" outlineLevel="0" collapsed="false">
      <c r="A19" s="16" t="s">
        <v>92</v>
      </c>
      <c r="B19" s="20" t="n">
        <f aca="false">IF(B18="","",B17*B18)</f>
        <v>30942.5719478355</v>
      </c>
      <c r="C19" s="20" t="n">
        <f aca="false">IF(C18="","",C17*C18)</f>
        <v>38411.4686248992</v>
      </c>
      <c r="D19" s="20" t="n">
        <f aca="false">IF(D18="","",D17*D18)</f>
        <v>33076.5424269966</v>
      </c>
      <c r="E19" s="20" t="str">
        <f aca="false">IF(E18="","",E17*E18)</f>
        <v/>
      </c>
    </row>
    <row r="20" customFormat="false" ht="24" hidden="false" customHeight="true" outlineLevel="0" collapsed="false">
      <c r="A20" s="16" t="s">
        <v>93</v>
      </c>
      <c r="B20" s="19" t="n">
        <v>-1500</v>
      </c>
      <c r="C20" s="19" t="n">
        <v>-500</v>
      </c>
      <c r="D20" s="19" t="n">
        <v>-1500</v>
      </c>
      <c r="E20" s="19"/>
    </row>
    <row r="21" customFormat="false" ht="24" hidden="false" customHeight="true" outlineLevel="0" collapsed="false">
      <c r="A21" s="16" t="s">
        <v>94</v>
      </c>
      <c r="B21" s="20" t="n">
        <f aca="false">IF(B12="","",B20/(1+$B$5)^B12)</f>
        <v>-699.7610703146</v>
      </c>
      <c r="C21" s="20" t="n">
        <f aca="false">IF(C12="","",C20/(1+$B$5)^C12)</f>
        <v>-233.253690104867</v>
      </c>
      <c r="D21" s="20" t="n">
        <f aca="false">IF(D12="","",D20/(1+$B$5)^D12)</f>
        <v>-699.7610703146</v>
      </c>
      <c r="E21" s="20" t="str">
        <f aca="false">IF(E12="","",E20/(1+$B$5)^E12)</f>
        <v/>
      </c>
    </row>
    <row r="22" customFormat="false" ht="24" hidden="false" customHeight="true" outlineLevel="0" collapsed="false">
      <c r="A22" s="13" t="s">
        <v>95</v>
      </c>
      <c r="B22" s="23" t="n">
        <f aca="false">IF(B9="","",B9+B10+B11+B19+B21)</f>
        <v>79074.3493390593</v>
      </c>
      <c r="C22" s="23" t="n">
        <f aca="false">IF(C9="","",C9+C10+C11+C19+C21)</f>
        <v>84463.6303194097</v>
      </c>
      <c r="D22" s="23" t="n">
        <f aca="false">IF(D9="","",D9+D10+D11+D19+D21)</f>
        <v>84516.0121259127</v>
      </c>
      <c r="E22" s="23" t="str">
        <f aca="false">IF(E9="","",E9+E10+E11+E19+E21)</f>
        <v/>
      </c>
    </row>
    <row r="23" customFormat="false" ht="24" hidden="false" customHeight="true" outlineLevel="0" collapsed="false">
      <c r="A23" s="16" t="s">
        <v>96</v>
      </c>
      <c r="B23" s="30" t="n">
        <f aca="false">IF(OR(B22="",B22=0),"",B9/B22)</f>
        <v>0.575806678677884</v>
      </c>
      <c r="C23" s="30" t="n">
        <f aca="false">IF(OR(C22="",C22=0),"",C9/C22)</f>
        <v>0.482875472323179</v>
      </c>
      <c r="D23" s="30" t="n">
        <f aca="false">IF(OR(D22="",D22=0),"",D9/D22)</f>
        <v>0.583785599061687</v>
      </c>
      <c r="E23" s="30" t="str">
        <f aca="false">IF(OR(E22="",E22=0),"",E9/E22)</f>
        <v/>
      </c>
    </row>
    <row r="24" customFormat="false" ht="24" hidden="false" customHeight="true" outlineLevel="0" collapsed="false">
      <c r="A24" s="13" t="s">
        <v>97</v>
      </c>
      <c r="B24" s="25" t="n">
        <f aca="false">IF(B22="","",RANK(B22,$B$22:$E$22,1))</f>
        <v>1</v>
      </c>
      <c r="C24" s="25" t="n">
        <f aca="false">IF(C22="","",RANK(C22,$B$22:$E$22,1))</f>
        <v>2</v>
      </c>
      <c r="D24" s="25" t="n">
        <f aca="false">IF(D22="","",RANK(D22,$B$22:$E$22,1))</f>
        <v>3</v>
      </c>
      <c r="E24" s="25" t="str">
        <f aca="false">IF(E22="","",RANK(E22,$B$22:$E$22,1))</f>
        <v/>
      </c>
    </row>
  </sheetData>
  <conditionalFormatting sqref="B24:E24">
    <cfRule type="cellIs" priority="2" operator="equal" aboveAverage="0" equalAverage="0" bottom="0" percent="0" rank="0" text="" dxfId="0">
      <formula>1</formula>
    </cfRule>
  </conditionalFormatting>
  <printOptions headings="false" gridLines="false" gridLinesSet="true" horizontalCentered="false" verticalCentered="false"/>
  <pageMargins left="0.75" right="0.75"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&amp;L&amp;"Arial,Regular"&amp;8 NSM Sourcing  ·  nsmsourcing.com&amp;R&amp;8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2026-10-12T12:02:50Z</dcterms:created>
  <dc:creator>NSM Sourcing</dc:creator>
  <dc:description/>
  <dc:language>en-US</dc:language>
  <cp:lastModifiedBy/>
  <dcterms:modified xsi:type="dcterms:W3CDTF">2026-10-12T12:02:50Z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