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etup" sheetId="2" state="visible" r:id="rId4"/>
    <sheet name="1 Compliance" sheetId="3" state="visible" r:id="rId5"/>
    <sheet name="2 Quality" sheetId="4" state="visible" r:id="rId6"/>
    <sheet name="3 Price" sheetId="5" state="visible" r:id="rId7"/>
    <sheet name="4 Summar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<sst xmlns="http://schemas.openxmlformats.org/spreadsheetml/2006/main" count="140" uniqueCount="111">
  <si>
    <t xml:space="preserve">NSM SOURCING  ·  PROCUREMENT TEMPLATE  NSM-15</t>
  </si>
  <si>
    <t xml:space="preserve">Bid Evaluation Matrix</t>
  </si>
  <si>
    <t xml:space="preserve">Purpose</t>
  </si>
  <si>
    <t xml:space="preserve">Evaluates up to five bids in four documented steps: compliance, quality, price and ranking. Supports both a weighted quality and price award and a lowest compliant price award.</t>
  </si>
  <si>
    <t xml:space="preserve">Step 1</t>
  </si>
  <si>
    <t xml:space="preserve">Setup: before opening, choose the award method, enter the pre-tender estimate, the bidders, the quality criteria and the weights. Approve and lock the sheet.</t>
  </si>
  <si>
    <t xml:space="preserve">Step 2</t>
  </si>
  <si>
    <t xml:space="preserve">Step 1: record Pass, Fail or Clarify for each mandatory requirement.</t>
  </si>
  <si>
    <t xml:space="preserve">Step 3</t>
  </si>
  <si>
    <t xml:space="preserve">Step 2: enter consensus quality scores agreed by the panel.</t>
  </si>
  <si>
    <t xml:space="preserve">Step 4</t>
  </si>
  <si>
    <t xml:space="preserve">Step 3: enter the total evaluated prices. Price points are calculated only for compliant bids that pass the quality threshold.</t>
  </si>
  <si>
    <t xml:space="preserve">Step 5</t>
  </si>
  <si>
    <t xml:space="preserve">Step 4: read the ranking and copy the results into the evaluation report (template 19).</t>
  </si>
  <si>
    <t xml:space="preserve">Sheet: Setup</t>
  </si>
  <si>
    <t xml:space="preserve">Method, estimate, bidders, criteria and weights.</t>
  </si>
  <si>
    <t xml:space="preserve">Sheet: 1 Compliance</t>
  </si>
  <si>
    <t xml:space="preserve">Mandatory requirements, pass or fail.</t>
  </si>
  <si>
    <t xml:space="preserve">Sheet: 2 Quality</t>
  </si>
  <si>
    <t xml:space="preserve">Quality scores and threshold.</t>
  </si>
  <si>
    <t xml:space="preserve">Sheet: 3 Price</t>
  </si>
  <si>
    <t xml:space="preserve">Evaluated prices, price points, comparison with estimate.</t>
  </si>
  <si>
    <t xml:space="preserve">Sheet: 4 Summary</t>
  </si>
  <si>
    <t xml:space="preserve">Totals, ranking and the highest ranked bidder.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</si>
  <si>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</si>
  <si>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</si>
  <si>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</si>
  <si>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Award methods differ between organisations. Some select the lowest price among technically compliant bids; others weight quality and commercial factors, often 60/40. The right method depends on the requirement. What matters is that it is chosen and recorded before bids are seen.</t>
  </si>
  <si>
    <t xml:space="preserve">The price formula used here (lowest eligible price divided by each price, times the price weight) is widely used and easy to explain. Other formulas exist; whichever is used must be published in the tender documents.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</si>
  <si>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</si>
  <si>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Bid Evaluation Matrix: setup</t>
  </si>
  <si>
    <t xml:space="preserve">Complete and approve this sheet before any bid is opened. Then lock it.</t>
  </si>
  <si>
    <t xml:space="preserve">Tender reference and title</t>
  </si>
  <si>
    <t xml:space="preserve">Award method</t>
  </si>
  <si>
    <t xml:space="preserve">Weighted quality and price</t>
  </si>
  <si>
    <t xml:space="preserve">Pre-tender estimate (total evaluated price basis)</t>
  </si>
  <si>
    <t xml:space="preserve">Currency</t>
  </si>
  <si>
    <t xml:space="preserve">EUR</t>
  </si>
  <si>
    <t xml:space="preserve">Bidders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</si>
  <si>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</si>
  <si>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</si>
  <si>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</si>
  <si>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</si>
  <si>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</si>
  <si>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Name</t>
  </si>
  <si>
    <t xml:space="preserve">Bidder A</t>
  </si>
  <si>
    <t xml:space="preserve">Bidder B</t>
  </si>
  <si>
    <t xml:space="preserve">Bidder C</t>
  </si>
  <si>
    <t xml:space="preserve">No.</t>
  </si>
  <si>
    <t xml:space="preserve">Quality criteria</t>
  </si>
  <si>
    <t xml:space="preserve">Weight</t>
  </si>
  <si>
    <t xml:space="preserve">Guidance for evaluators</t>
  </si>
  <si>
    <t xml:space="preserve">Technical solution and fit to the specification</t>
  </si>
  <si>
    <t xml:space="preserve">Robustness, risk, compliance with "should" requirements</t>
  </si>
  <si>
    <t xml:space="preserve">Delivery lead time and plan</t>
  </si>
  <si>
    <t xml:space="preserve">Weeks from order; realism of plan</t>
  </si>
  <si>
    <t xml:space="preserve">Warranty, support and spares</t>
  </si>
  <si>
    <t xml:space="preserve">Duration, scope, response times</t>
  </si>
  <si>
    <t xml:space="preserve">Training and documentation</t>
  </si>
  <si>
    <t xml:space="preserve">Completeness and language</t>
  </si>
  <si>
    <t xml:space="preserve">Sustainability commitments</t>
  </si>
  <si>
    <t xml:space="preserve">Specific and measurable</t>
  </si>
  <si>
    <t xml:space="preserve">Supply resilience and continuity</t>
  </si>
  <si>
    <t xml:space="preserve">Second site, sub-tier visibility, route alternatives, continuity plan</t>
  </si>
  <si>
    <t xml:space="preserve">Quality weight (sum of criteria)</t>
  </si>
  <si>
    <t xml:space="preserve">Price weight</t>
  </si>
  <si>
    <t xml:space="preserve">Check: total must be 100%</t>
  </si>
  <si>
    <t xml:space="preserve">Minimum quality score to proceed to price (% of quality weight)</t>
  </si>
  <si>
    <t xml:space="preserve">Approved by (name, date) before opening</t>
  </si>
  <si>
    <t xml:space="preserve">Abnormally low check: explanation required if price is below estimate by more than</t>
  </si>
  <si>
    <t xml:space="preserve">Step 1: compliance and mandatory requirements</t>
  </si>
  <si>
    <t xml:space="preserve">Pass, Fail or Clarify for each mandatory ("must") requirement. One Fail makes the bid non-compliant.</t>
  </si>
  <si>
    <t xml:space="preserve">Requirement</t>
  </si>
  <si>
    <t xml:space="preserve">Tender received before the deadline</t>
  </si>
  <si>
    <t xml:space="preserve">Pass</t>
  </si>
  <si>
    <t xml:space="preserve">Price schedule complete and signed</t>
  </si>
  <si>
    <t xml:space="preserve">Declarations signed (eligibility, conflict of interest)</t>
  </si>
  <si>
    <t xml:space="preserve">Valid quality certificate</t>
  </si>
  <si>
    <t xml:space="preserve">All "must" requirements of the specification met</t>
  </si>
  <si>
    <t xml:space="preserve">Clarify</t>
  </si>
  <si>
    <t xml:space="preserve">No unacceptable exceptions to contract terms</t>
  </si>
  <si>
    <t xml:space="preserve">Offer validity meets the requirement</t>
  </si>
  <si>
    <t xml:space="preserve">Compliance result</t>
  </si>
  <si>
    <t xml:space="preserve">Step 2: quality evaluation</t>
  </si>
  <si>
    <t xml:space="preserve">Consensus scores 0 to 5 per criterion (0 none, 3 meets, 5 exceeds with evidence). Record the reasons in the evaluation report.</t>
  </si>
  <si>
    <t xml:space="preserve">Criterion</t>
  </si>
  <si>
    <t xml:space="preserve">Weighted quality score (points)</t>
  </si>
  <si>
    <t xml:space="preserve">Meets minimum quality threshold</t>
  </si>
  <si>
    <t xml:space="preserve">Step 3: price evaluation</t>
  </si>
  <si>
    <t xml:space="preserve">Enter the total evaluated price for each bidder: same scope, same Incoterms basis, including the cost elements stated in the tender (use template 16 for landed cost or TCO).</t>
  </si>
  <si>
    <t xml:space="preserve">Item</t>
  </si>
  <si>
    <t xml:space="preserve">Total evaluated price</t>
  </si>
  <si>
    <t xml:space="preserve">Compliance result (step 1)</t>
  </si>
  <si>
    <t xml:space="preserve">Quality threshold met (step 2)</t>
  </si>
  <si>
    <t xml:space="preserve">Eligible price</t>
  </si>
  <si>
    <t xml:space="preserve">Price score (points)</t>
  </si>
  <si>
    <t xml:space="preserve">Difference to pre-tender estimate</t>
  </si>
  <si>
    <t xml:space="preserve">Difference %</t>
  </si>
  <si>
    <t xml:space="preserve">Abnormally low check</t>
  </si>
  <si>
    <t xml:space="preserve">Step 4: summary and ranking</t>
  </si>
  <si>
    <t xml:space="preserve">Calculated. Ranking uses the award method chosen on the Setup sheet.</t>
  </si>
  <si>
    <t xml:space="preserve">Result</t>
  </si>
  <si>
    <t xml:space="preserve">Compliance</t>
  </si>
  <si>
    <t xml:space="preserve">Quality score</t>
  </si>
  <si>
    <t xml:space="preserve">Price score</t>
  </si>
  <si>
    <t xml:space="preserve">Total score (weighted method)</t>
  </si>
  <si>
    <t xml:space="preserve">Ranking value</t>
  </si>
  <si>
    <t xml:space="preserve">Rank</t>
  </si>
  <si>
    <t xml:space="preserve">Highest ranked bidder</t>
  </si>
  <si>
    <t xml:space="preserve">Margin to second place (points)</t>
  </si>
  <si>
    <t xml:space="preserve">If the margin is small, test whether a reasonable change of weighting would change the ranking, and record the result in the evaluation report (template 19).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</si>
</sst>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;\-"/>
    <numFmt numFmtId="166" formatCode="0%"/>
    <numFmt numFmtId="167" formatCode="0.0"/>
    <numFmt numFmtId="168" formatCode="0.0%"/>
    <numFmt numFmtId="169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CCC"/>
        </patternFill>
      </fill>
    </dxf>
    <dxf>
      <fill>
        <patternFill>
          <bgColor rgb="FFFCE5CD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0" customFormat="false" ht="15" hidden="false" customHeight="true" outlineLevel="0" collapsed="false">
      <c r="B10" s="3" t="s">
        <v>12</v>
      </c>
      <c r="C10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3" customFormat="false" ht="15" hidden="false" customHeight="true" outlineLevel="0" collapsed="false">
      <c r="B13" s="3" t="s">
        <v>16</v>
      </c>
      <c r="C13" s="4" t="s">
        <v>17</v>
      </c>
    </row>
    <row r="14" customFormat="false" ht="15" hidden="false" customHeight="true" outlineLevel="0" collapsed="false">
      <c r="B14" s="3" t="s">
        <v>18</v>
      </c>
      <c r="C14" s="4" t="s">
        <v>19</v>
      </c>
    </row>
    <row r="15" customFormat="false" ht="15" hidden="false" customHeight="true" outlineLevel="0" collapsed="false">
      <c r="B15" s="3" t="s">
        <v>20</v>
      </c>
      <c r="C15" s="4" t="s">
        <v>21</v>
      </c>
    </row>
    <row r="16" customFormat="false" ht="15" hidden="false" customHeight="true" outlineLevel="0" collapsed="false">
      <c r="B16" s="3" t="s">
        <v>22</v>
      </c>
      <c r="C16" s="4" t="s">
        <v>23</v>
      </c>
    </row>
    <row r="18" customFormat="false" ht="27.75" hidden="false" customHeight="true" outlineLevel="0" collapsed="false">
      <c r="B18" s="5" t="s">
        <v>24</v>
      </c>
      <c r="C18" s="6" t="s">
        <v>25</v>
      </c>
    </row>
    <row r="20" customFormat="false" ht="39" hidden="false" customHeight="true" outlineLevel="0" collapsed="false">
      <c r="B20" s="7" t="s">
        <v>26</v>
      </c>
      <c r="C20" s="8" t="s">
        <v>27</v>
      </c>
    </row>
    <row r="21" customFormat="false" ht="39" hidden="false" customHeight="true" outlineLevel="0" collapsed="false">
      <c r="B21" s="7" t="s">
        <v>26</v>
      </c>
      <c r="C21" s="8" t="s">
        <v>28</v>
      </c>
    </row>
    <row r="23" customFormat="false" ht="37.5" hidden="false" customHeight="true" outlineLevel="0" collapsed="false">
      <c r="B23" s="9" t="s">
        <v>29</v>
      </c>
      <c r="C23" s="9"/>
    </row>
  </sheetData>
  <mergeCells count="1">
    <mergeCell ref="B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30</v>
      </c>
    </row>
    <row r="3" customFormat="false" ht="15" hidden="false" customHeight="false" outlineLevel="0" collapsed="false">
      <c r="A3" s="11" t="s">
        <v>31</v>
      </c>
      <c r="B3" s="12"/>
      <c r="C3" s="12"/>
      <c r="D3" s="12"/>
      <c r="E3" s="12"/>
      <c r="F3" s="12"/>
      <c r="G3" s="12"/>
    </row>
    <row r="5" customFormat="false" ht="15" hidden="false" customHeight="false" outlineLevel="0" collapsed="false">
      <c r="B5" s="13" t="s">
        <v>32</v>
      </c>
      <c r="C5" s="14"/>
      <c r="D5" s="14"/>
      <c r="E5" s="14"/>
      <c r="F5" s="14"/>
      <c r="G5" s="14"/>
    </row>
    <row r="6" customFormat="false" ht="15" hidden="false" customHeight="true" outlineLevel="0" collapsed="false">
      <c r="B6" s="13" t="s">
        <v>33</v>
      </c>
      <c r="C6" s="14" t="s">
        <v>34</v>
      </c>
      <c r="D6" s="14"/>
      <c r="E6" s="14"/>
    </row>
    <row r="7" customFormat="false" ht="15" hidden="false" customHeight="false" outlineLevel="0" collapsed="false">
      <c r="B7" s="13" t="s">
        <v>35</v>
      </c>
      <c r="C7" s="15" t="n">
        <v>47000</v>
      </c>
    </row>
    <row r="8" customFormat="false" ht="15" hidden="false" customHeight="false" outlineLevel="0" collapsed="false">
      <c r="B8" s="13" t="s">
        <v>36</v>
      </c>
      <c r="C8" s="16" t="s">
        <v>37</v>
      </c>
    </row>
    <row r="10" customFormat="false" ht="30" hidden="false" customHeight="true" outlineLevel="0" collapsed="false">
      <c r="A10" s="17"/>
      <c r="B10" s="17" t="s">
        <v>38</v>
      </c>
      <c r="C10" s="17" t="s">
        <v>39</v>
      </c>
      <c r="D10" s="17" t="s">
        <v>40</v>
      </c>
      <c r="E10" s="17" t="s">
        <v>41</v>
      </c>
      <c r="F10" s="17" t="s">
        <v>42</v>
      </c>
      <c r="G10" s="17" t="s">
        <v>43</v>
      </c>
    </row>
    <row r="11" customFormat="false" ht="15" hidden="false" customHeight="false" outlineLevel="0" collapsed="false">
      <c r="B11" s="13" t="s">
        <v>44</v>
      </c>
      <c r="C11" s="16" t="s">
        <v>45</v>
      </c>
      <c r="D11" s="16" t="s">
        <v>46</v>
      </c>
      <c r="E11" s="16" t="s">
        <v>47</v>
      </c>
      <c r="F11" s="16"/>
      <c r="G11" s="16"/>
    </row>
    <row r="13" customFormat="false" ht="30" hidden="false" customHeight="true" outlineLevel="0" collapsed="false">
      <c r="A13" s="17" t="s">
        <v>48</v>
      </c>
      <c r="B13" s="17" t="s">
        <v>49</v>
      </c>
      <c r="C13" s="17" t="s">
        <v>50</v>
      </c>
      <c r="D13" s="17" t="s">
        <v>51</v>
      </c>
      <c r="E13" s="17"/>
      <c r="F13" s="17"/>
      <c r="G13" s="17"/>
    </row>
    <row r="14" customFormat="false" ht="21.75" hidden="false" customHeight="true" outlineLevel="0" collapsed="false">
      <c r="A14" s="18" t="n">
        <v>1</v>
      </c>
      <c r="B14" s="16" t="s">
        <v>52</v>
      </c>
      <c r="C14" s="19" t="n">
        <v>0.2</v>
      </c>
      <c r="D14" s="14" t="s">
        <v>53</v>
      </c>
      <c r="E14" s="14"/>
      <c r="F14" s="14"/>
      <c r="G14" s="14"/>
    </row>
    <row r="15" customFormat="false" ht="21.75" hidden="false" customHeight="true" outlineLevel="0" collapsed="false">
      <c r="A15" s="18" t="n">
        <v>2</v>
      </c>
      <c r="B15" s="16" t="s">
        <v>54</v>
      </c>
      <c r="C15" s="19" t="n">
        <v>0.1</v>
      </c>
      <c r="D15" s="14" t="s">
        <v>55</v>
      </c>
      <c r="E15" s="14"/>
      <c r="F15" s="14"/>
      <c r="G15" s="14"/>
    </row>
    <row r="16" customFormat="false" ht="21.75" hidden="false" customHeight="true" outlineLevel="0" collapsed="false">
      <c r="A16" s="18" t="n">
        <v>3</v>
      </c>
      <c r="B16" s="16" t="s">
        <v>56</v>
      </c>
      <c r="C16" s="19" t="n">
        <v>0.1</v>
      </c>
      <c r="D16" s="14" t="s">
        <v>57</v>
      </c>
      <c r="E16" s="14"/>
      <c r="F16" s="14"/>
      <c r="G16" s="14"/>
    </row>
    <row r="17" customFormat="false" ht="21.75" hidden="false" customHeight="true" outlineLevel="0" collapsed="false">
      <c r="A17" s="18" t="n">
        <v>4</v>
      </c>
      <c r="B17" s="16" t="s">
        <v>58</v>
      </c>
      <c r="C17" s="19" t="n">
        <v>0.05</v>
      </c>
      <c r="D17" s="14" t="s">
        <v>59</v>
      </c>
      <c r="E17" s="14"/>
      <c r="F17" s="14"/>
      <c r="G17" s="14"/>
    </row>
    <row r="18" customFormat="false" ht="21.75" hidden="false" customHeight="true" outlineLevel="0" collapsed="false">
      <c r="A18" s="18" t="n">
        <v>5</v>
      </c>
      <c r="B18" s="16" t="s">
        <v>60</v>
      </c>
      <c r="C18" s="19" t="n">
        <v>0.05</v>
      </c>
      <c r="D18" s="14" t="s">
        <v>61</v>
      </c>
      <c r="E18" s="14"/>
      <c r="F18" s="14"/>
      <c r="G18" s="14"/>
    </row>
    <row r="19" customFormat="false" ht="21.75" hidden="false" customHeight="true" outlineLevel="0" collapsed="false">
      <c r="A19" s="18" t="n">
        <v>6</v>
      </c>
      <c r="B19" s="16" t="s">
        <v>62</v>
      </c>
      <c r="C19" s="19" t="n">
        <v>0.05</v>
      </c>
      <c r="D19" s="14" t="s">
        <v>63</v>
      </c>
      <c r="E19" s="14"/>
      <c r="F19" s="14"/>
      <c r="G19" s="14"/>
    </row>
    <row r="20" customFormat="false" ht="21.75" hidden="false" customHeight="true" outlineLevel="0" collapsed="false">
      <c r="A20" s="18" t="n">
        <v>7</v>
      </c>
      <c r="B20" s="16"/>
      <c r="C20" s="19"/>
      <c r="D20" s="14"/>
      <c r="E20" s="14"/>
      <c r="F20" s="14"/>
      <c r="G20" s="14"/>
    </row>
    <row r="21" customFormat="false" ht="21.75" hidden="false" customHeight="true" outlineLevel="0" collapsed="false">
      <c r="A21" s="18" t="n">
        <v>8</v>
      </c>
      <c r="B21" s="16"/>
      <c r="C21" s="19"/>
      <c r="D21" s="14"/>
      <c r="E21" s="14"/>
      <c r="F21" s="14"/>
      <c r="G21" s="14"/>
    </row>
    <row r="22" customFormat="false" ht="15" hidden="false" customHeight="false" outlineLevel="0" collapsed="false">
      <c r="B22" s="13" t="s">
        <v>64</v>
      </c>
      <c r="C22" s="20" t="n">
        <f aca="false">SUM(C14:C21)</f>
        <v>0.55</v>
      </c>
    </row>
    <row r="23" customFormat="false" ht="15" hidden="false" customHeight="false" outlineLevel="0" collapsed="false">
      <c r="B23" s="13" t="s">
        <v>65</v>
      </c>
      <c r="C23" s="19" t="n">
        <v>0.45</v>
      </c>
    </row>
    <row r="24" customFormat="false" ht="15" hidden="false" customHeight="false" outlineLevel="0" collapsed="false">
      <c r="B24" s="13" t="s">
        <v>66</v>
      </c>
      <c r="C24" s="20" t="n">
        <f aca="false">C22+C23</f>
        <v>1</v>
      </c>
    </row>
    <row r="25" customFormat="false" ht="27.75" hidden="false" customHeight="true" outlineLevel="0" collapsed="false">
      <c r="B25" s="13" t="s">
        <v>67</v>
      </c>
      <c r="C25" s="19" t="n">
        <v>0.5</v>
      </c>
    </row>
    <row r="26" customFormat="false" ht="11.9" hidden="false" customHeight="false" outlineLevel="0" collapsed="false">
      <c r="B26" s="13" t="s">
        <v>68</v>
      </c>
      <c r="C26" s="14"/>
      <c r="D26" s="14"/>
      <c r="E26" s="14"/>
      <c r="F26" s="14"/>
      <c r="G26" s="14"/>
    </row>
    <row r="27" customFormat="false" ht="27.75" hidden="false" customHeight="true" outlineLevel="0" collapsed="false">
      <c r="B27" s="13" t="s">
        <v>69</v>
      </c>
      <c r="C27" s="19" t="n">
        <v>0.2</v>
      </c>
    </row>
  </sheetData>
  <mergeCells count="12">
    <mergeCell ref="C5:G5"/>
    <mergeCell ref="C6:E6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C26:G26"/>
  </mergeCells>
  <conditionalFormatting sqref="C24">
    <cfRule type="cellIs" priority="2" operator="notEqual" aboveAverage="0" equalAverage="0" bottom="0" percent="0" rank="0" text="" dxfId="0">
      <formula>1</formula>
    </cfRule>
  </conditionalFormatting>
  <dataValidations count="1">
    <dataValidation allowBlank="true" error="Please choose from the list." errorStyle="stop" operator="between" showDropDown="false" showErrorMessage="true" showInputMessage="false" sqref="C6" type="list">
      <formula1>"Weighted quality and price,Lowest compliant price"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0"/>
    <col collapsed="false" customWidth="true" hidden="false" outlineLevel="0" max="7" min="3" style="0" width="15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70</v>
      </c>
    </row>
    <row r="3" customFormat="false" ht="15" hidden="false" customHeight="false" outlineLevel="0" collapsed="false">
      <c r="A3" s="11" t="s">
        <v>71</v>
      </c>
      <c r="B3" s="12"/>
      <c r="C3" s="12"/>
      <c r="D3" s="12"/>
      <c r="E3" s="12"/>
      <c r="F3" s="12"/>
      <c r="G3" s="12"/>
    </row>
    <row r="5" customFormat="false" ht="30" hidden="false" customHeight="true" outlineLevel="0" collapsed="false">
      <c r="A5" s="17" t="s">
        <v>48</v>
      </c>
      <c r="B5" s="17" t="s">
        <v>72</v>
      </c>
      <c r="C5" s="21" t="str">
        <f aca="false">IF(Setup!C$11="","",Setup!C$11)</f>
        <v>Bidder A</v>
      </c>
      <c r="D5" s="21" t="str">
        <f aca="false">IF(Setup!D$11="","",Setup!D$11)</f>
        <v>Bidder B</v>
      </c>
      <c r="E5" s="21" t="str">
        <f aca="false">IF(Setup!E$11="","",Setup!E$11)</f>
        <v>Bidder C</v>
      </c>
      <c r="F5" s="21" t="str">
        <f aca="false">IF(Setup!F$11="","",Setup!F$11)</f>
        <v/>
      </c>
      <c r="G5" s="21" t="str">
        <f aca="false">IF(Setup!G$11="","",Setup!G$11)</f>
        <v/>
      </c>
    </row>
    <row r="6" customFormat="false" ht="15" hidden="false" customHeight="false" outlineLevel="0" collapsed="false">
      <c r="A6" s="18" t="n">
        <v>1</v>
      </c>
      <c r="B6" s="16" t="s">
        <v>73</v>
      </c>
      <c r="C6" s="22" t="s">
        <v>74</v>
      </c>
      <c r="D6" s="22" t="s">
        <v>74</v>
      </c>
      <c r="E6" s="22" t="s">
        <v>74</v>
      </c>
      <c r="F6" s="22"/>
      <c r="G6" s="22"/>
    </row>
    <row r="7" customFormat="false" ht="15" hidden="false" customHeight="false" outlineLevel="0" collapsed="false">
      <c r="A7" s="18" t="n">
        <v>2</v>
      </c>
      <c r="B7" s="16" t="s">
        <v>75</v>
      </c>
      <c r="C7" s="22" t="s">
        <v>74</v>
      </c>
      <c r="D7" s="22" t="s">
        <v>74</v>
      </c>
      <c r="E7" s="22" t="s">
        <v>74</v>
      </c>
      <c r="F7" s="22"/>
      <c r="G7" s="22"/>
    </row>
    <row r="8" customFormat="false" ht="15" hidden="false" customHeight="false" outlineLevel="0" collapsed="false">
      <c r="A8" s="18" t="n">
        <v>3</v>
      </c>
      <c r="B8" s="16" t="s">
        <v>76</v>
      </c>
      <c r="C8" s="22" t="s">
        <v>74</v>
      </c>
      <c r="D8" s="22" t="s">
        <v>74</v>
      </c>
      <c r="E8" s="22" t="s">
        <v>74</v>
      </c>
      <c r="F8" s="22"/>
      <c r="G8" s="22"/>
    </row>
    <row r="9" customFormat="false" ht="15" hidden="false" customHeight="false" outlineLevel="0" collapsed="false">
      <c r="A9" s="18" t="n">
        <v>4</v>
      </c>
      <c r="B9" s="16" t="s">
        <v>77</v>
      </c>
      <c r="C9" s="22" t="s">
        <v>74</v>
      </c>
      <c r="D9" s="22" t="s">
        <v>74</v>
      </c>
      <c r="E9" s="22" t="s">
        <v>74</v>
      </c>
      <c r="F9" s="22"/>
      <c r="G9" s="22"/>
    </row>
    <row r="10" customFormat="false" ht="15" hidden="false" customHeight="false" outlineLevel="0" collapsed="false">
      <c r="A10" s="18" t="n">
        <v>5</v>
      </c>
      <c r="B10" s="16" t="s">
        <v>78</v>
      </c>
      <c r="C10" s="22" t="s">
        <v>74</v>
      </c>
      <c r="D10" s="22" t="s">
        <v>79</v>
      </c>
      <c r="E10" s="22" t="s">
        <v>74</v>
      </c>
      <c r="F10" s="22"/>
      <c r="G10" s="22"/>
    </row>
    <row r="11" customFormat="false" ht="15" hidden="false" customHeight="false" outlineLevel="0" collapsed="false">
      <c r="A11" s="18" t="n">
        <v>6</v>
      </c>
      <c r="B11" s="16" t="s">
        <v>80</v>
      </c>
      <c r="C11" s="22" t="s">
        <v>74</v>
      </c>
      <c r="D11" s="22" t="s">
        <v>74</v>
      </c>
      <c r="E11" s="22" t="s">
        <v>74</v>
      </c>
      <c r="F11" s="22"/>
      <c r="G11" s="22"/>
    </row>
    <row r="12" customFormat="false" ht="15" hidden="false" customHeight="false" outlineLevel="0" collapsed="false">
      <c r="A12" s="18" t="n">
        <v>7</v>
      </c>
      <c r="B12" s="16" t="s">
        <v>81</v>
      </c>
      <c r="C12" s="22" t="s">
        <v>74</v>
      </c>
      <c r="D12" s="22" t="s">
        <v>74</v>
      </c>
      <c r="E12" s="22" t="s">
        <v>74</v>
      </c>
      <c r="F12" s="22"/>
      <c r="G12" s="22"/>
    </row>
    <row r="13" customFormat="false" ht="15" hidden="false" customHeight="false" outlineLevel="0" collapsed="false">
      <c r="A13" s="18" t="n">
        <v>8</v>
      </c>
      <c r="B13" s="16"/>
      <c r="C13" s="22"/>
      <c r="D13" s="22"/>
      <c r="E13" s="22"/>
      <c r="F13" s="22"/>
      <c r="G13" s="22"/>
    </row>
    <row r="14" customFormat="false" ht="15" hidden="false" customHeight="false" outlineLevel="0" collapsed="false">
      <c r="A14" s="18" t="n">
        <v>9</v>
      </c>
      <c r="B14" s="16"/>
      <c r="C14" s="22"/>
      <c r="D14" s="22"/>
      <c r="E14" s="22"/>
      <c r="F14" s="22"/>
      <c r="G14" s="22"/>
    </row>
    <row r="15" customFormat="false" ht="15" hidden="false" customHeight="false" outlineLevel="0" collapsed="false">
      <c r="A15" s="18" t="n">
        <v>10</v>
      </c>
      <c r="B15" s="16"/>
      <c r="C15" s="22"/>
      <c r="D15" s="22"/>
      <c r="E15" s="22"/>
      <c r="F15" s="22"/>
      <c r="G15" s="22"/>
    </row>
    <row r="16" customFormat="false" ht="15" hidden="false" customHeight="false" outlineLevel="0" collapsed="false">
      <c r="A16" s="18" t="n">
        <v>11</v>
      </c>
      <c r="B16" s="16"/>
      <c r="C16" s="22"/>
      <c r="D16" s="22"/>
      <c r="E16" s="22"/>
      <c r="F16" s="22"/>
      <c r="G16" s="22"/>
    </row>
    <row r="17" customFormat="false" ht="15" hidden="false" customHeight="false" outlineLevel="0" collapsed="false">
      <c r="A17" s="18" t="n">
        <v>12</v>
      </c>
      <c r="B17" s="16"/>
      <c r="C17" s="22"/>
      <c r="D17" s="22"/>
      <c r="E17" s="22"/>
      <c r="F17" s="22"/>
      <c r="G17" s="22"/>
    </row>
    <row r="18" customFormat="false" ht="22.35" hidden="false" customHeight="false" outlineLevel="0" collapsed="false">
      <c r="B18" s="13" t="s">
        <v>82</v>
      </c>
      <c r="C18" s="23" t="str">
        <f aca="false">IF(C6="","",IF(COUNTIF(C6:C17,"Fail")&gt;0,"Non-compliant",IF(COUNTIF(C6:C17,"Clarify")&gt;0,"Clarification pending","Compliant")))</f>
        <v>Compliant</v>
      </c>
      <c r="D18" s="23" t="str">
        <f aca="false">IF(D6="","",IF(COUNTIF(D6:D17,"Fail")&gt;0,"Non-compliant",IF(COUNTIF(D6:D17,"Clarify")&gt;0,"Clarification pending","Compliant")))</f>
        <v>Clarification pending</v>
      </c>
      <c r="E18" s="23" t="str">
        <f aca="false">IF(E6="","",IF(COUNTIF(E6:E17,"Fail")&gt;0,"Non-compliant",IF(COUNTIF(E6:E17,"Clarify")&gt;0,"Clarification pending","Compliant")))</f>
        <v>Compliant</v>
      </c>
      <c r="F18" s="23" t="str">
        <f aca="false">IF(F6="","",IF(COUNTIF(F6:F17,"Fail")&gt;0,"Non-compliant",IF(COUNTIF(F6:F17,"Clarify")&gt;0,"Clarification pending","Compliant")))</f>
        <v/>
      </c>
      <c r="G18" s="23" t="str">
        <f aca="false">IF(G6="","",IF(COUNTIF(G6:G17,"Fail")&gt;0,"Non-compliant",IF(COUNTIF(G6:G17,"Clarify")&gt;0,"Clarification pending","Compliant")))</f>
        <v/>
      </c>
    </row>
  </sheetData>
  <conditionalFormatting sqref="C6:C17">
    <cfRule type="cellIs" priority="2" operator="equal" aboveAverage="0" equalAverage="0" bottom="0" percent="0" rank="0" text="" dxfId="0">
      <formula>"Fail"</formula>
    </cfRule>
    <cfRule type="cellIs" priority="3" operator="equal" aboveAverage="0" equalAverage="0" bottom="0" percent="0" rank="0" text="" dxfId="1">
      <formula>"Clarify"</formula>
    </cfRule>
  </conditionalFormatting>
  <conditionalFormatting sqref="D6:D17">
    <cfRule type="cellIs" priority="4" operator="equal" aboveAverage="0" equalAverage="0" bottom="0" percent="0" rank="0" text="" dxfId="0">
      <formula>"Fail"</formula>
    </cfRule>
    <cfRule type="cellIs" priority="5" operator="equal" aboveAverage="0" equalAverage="0" bottom="0" percent="0" rank="0" text="" dxfId="1">
      <formula>"Clarify"</formula>
    </cfRule>
  </conditionalFormatting>
  <conditionalFormatting sqref="E6:E17">
    <cfRule type="cellIs" priority="6" operator="equal" aboveAverage="0" equalAverage="0" bottom="0" percent="0" rank="0" text="" dxfId="0">
      <formula>"Fail"</formula>
    </cfRule>
    <cfRule type="cellIs" priority="7" operator="equal" aboveAverage="0" equalAverage="0" bottom="0" percent="0" rank="0" text="" dxfId="1">
      <formula>"Clarify"</formula>
    </cfRule>
  </conditionalFormatting>
  <conditionalFormatting sqref="F6:F17">
    <cfRule type="cellIs" priority="8" operator="equal" aboveAverage="0" equalAverage="0" bottom="0" percent="0" rank="0" text="" dxfId="0">
      <formula>"Fail"</formula>
    </cfRule>
    <cfRule type="cellIs" priority="9" operator="equal" aboveAverage="0" equalAverage="0" bottom="0" percent="0" rank="0" text="" dxfId="1">
      <formula>"Clarify"</formula>
    </cfRule>
  </conditionalFormatting>
  <conditionalFormatting sqref="G6:G17">
    <cfRule type="cellIs" priority="10" operator="equal" aboveAverage="0" equalAverage="0" bottom="0" percent="0" rank="0" text="" dxfId="0">
      <formula>"Fail"</formula>
    </cfRule>
    <cfRule type="cellIs" priority="11" operator="equal" aboveAverage="0" equalAverage="0" bottom="0" percent="0" rank="0" text="" dxfId="1">
      <formula>"Clarify"</formula>
    </cfRule>
  </conditionalFormatting>
  <dataValidations count="1">
    <dataValidation allowBlank="true" error="Please choose from the list." errorStyle="stop" operator="between" showDropDown="false" showErrorMessage="true" showInputMessage="false" sqref="C6:G17" type="list">
      <formula1>"Pass,Fail,Clarify"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8" min="4" style="0" width="12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83</v>
      </c>
    </row>
    <row r="3" customFormat="false" ht="15" hidden="false" customHeight="false" outlineLevel="0" collapsed="false">
      <c r="A3" s="11" t="s">
        <v>84</v>
      </c>
      <c r="B3" s="12"/>
      <c r="C3" s="12"/>
      <c r="D3" s="12"/>
      <c r="E3" s="12"/>
      <c r="F3" s="12"/>
      <c r="G3" s="12"/>
      <c r="H3" s="12"/>
    </row>
    <row r="5" customFormat="false" ht="30" hidden="false" customHeight="true" outlineLevel="0" collapsed="false">
      <c r="A5" s="17" t="s">
        <v>48</v>
      </c>
      <c r="B5" s="17" t="s">
        <v>85</v>
      </c>
      <c r="C5" s="17" t="s">
        <v>50</v>
      </c>
      <c r="D5" s="21" t="str">
        <f aca="false">IF(Setup!C$11="","",Setup!C$11)</f>
        <v>Bidder A</v>
      </c>
      <c r="E5" s="21" t="str">
        <f aca="false">IF(Setup!D$11="","",Setup!D$11)</f>
        <v>Bidder B</v>
      </c>
      <c r="F5" s="21" t="str">
        <f aca="false">IF(Setup!E$11="","",Setup!E$11)</f>
        <v>Bidder C</v>
      </c>
      <c r="G5" s="21" t="str">
        <f aca="false">IF(Setup!F$11="","",Setup!F$11)</f>
        <v/>
      </c>
      <c r="H5" s="21" t="str">
        <f aca="false">IF(Setup!G$11="","",Setup!G$11)</f>
        <v/>
      </c>
    </row>
    <row r="6" customFormat="false" ht="15" hidden="false" customHeight="false" outlineLevel="0" collapsed="false">
      <c r="A6" s="18" t="n">
        <v>1</v>
      </c>
      <c r="B6" s="18" t="str">
        <f aca="false">IF(Setup!B14="","",Setup!B14)</f>
        <v>Technical solution and fit to the specification</v>
      </c>
      <c r="C6" s="24" t="n">
        <f aca="false">IF(Setup!C14="","",Setup!C14)</f>
        <v>0.2</v>
      </c>
      <c r="D6" s="22" t="n">
        <v>4</v>
      </c>
      <c r="E6" s="22" t="n">
        <v>3</v>
      </c>
      <c r="F6" s="22" t="n">
        <v>4</v>
      </c>
      <c r="G6" s="22"/>
      <c r="H6" s="22"/>
    </row>
    <row r="7" customFormat="false" ht="15" hidden="false" customHeight="false" outlineLevel="0" collapsed="false">
      <c r="A7" s="18" t="n">
        <v>2</v>
      </c>
      <c r="B7" s="18" t="str">
        <f aca="false">IF(Setup!B15="","",Setup!B15)</f>
        <v>Delivery lead time and plan</v>
      </c>
      <c r="C7" s="24" t="n">
        <f aca="false">IF(Setup!C15="","",Setup!C15)</f>
        <v>0.1</v>
      </c>
      <c r="D7" s="22" t="n">
        <v>3</v>
      </c>
      <c r="E7" s="22" t="n">
        <v>5</v>
      </c>
      <c r="F7" s="22" t="n">
        <v>2</v>
      </c>
      <c r="G7" s="22"/>
      <c r="H7" s="22"/>
    </row>
    <row r="8" customFormat="false" ht="15" hidden="false" customHeight="false" outlineLevel="0" collapsed="false">
      <c r="A8" s="18" t="n">
        <v>3</v>
      </c>
      <c r="B8" s="18" t="str">
        <f aca="false">IF(Setup!B16="","",Setup!B16)</f>
        <v>Warranty, support and spares</v>
      </c>
      <c r="C8" s="24" t="n">
        <f aca="false">IF(Setup!C16="","",Setup!C16)</f>
        <v>0.1</v>
      </c>
      <c r="D8" s="22" t="n">
        <v>4</v>
      </c>
      <c r="E8" s="22" t="n">
        <v>3</v>
      </c>
      <c r="F8" s="22" t="n">
        <v>3</v>
      </c>
      <c r="G8" s="22"/>
      <c r="H8" s="22"/>
    </row>
    <row r="9" customFormat="false" ht="15" hidden="false" customHeight="false" outlineLevel="0" collapsed="false">
      <c r="A9" s="18" t="n">
        <v>4</v>
      </c>
      <c r="B9" s="18" t="str">
        <f aca="false">IF(Setup!B17="","",Setup!B17)</f>
        <v>Training and documentation</v>
      </c>
      <c r="C9" s="24" t="n">
        <f aca="false">IF(Setup!C17="","",Setup!C17)</f>
        <v>0.05</v>
      </c>
      <c r="D9" s="22" t="n">
        <v>3</v>
      </c>
      <c r="E9" s="22" t="n">
        <v>3</v>
      </c>
      <c r="F9" s="22" t="n">
        <v>4</v>
      </c>
      <c r="G9" s="22"/>
      <c r="H9" s="22"/>
    </row>
    <row r="10" customFormat="false" ht="15" hidden="false" customHeight="false" outlineLevel="0" collapsed="false">
      <c r="A10" s="18" t="n">
        <v>5</v>
      </c>
      <c r="B10" s="18" t="str">
        <f aca="false">IF(Setup!B18="","",Setup!B18)</f>
        <v>Sustainability commitments</v>
      </c>
      <c r="C10" s="24" t="n">
        <f aca="false">IF(Setup!C18="","",Setup!C18)</f>
        <v>0.05</v>
      </c>
      <c r="D10" s="22" t="n">
        <v>2</v>
      </c>
      <c r="E10" s="22" t="n">
        <v>4</v>
      </c>
      <c r="F10" s="22" t="n">
        <v>3</v>
      </c>
      <c r="G10" s="22"/>
      <c r="H10" s="22"/>
    </row>
    <row r="11" customFormat="false" ht="15" hidden="false" customHeight="false" outlineLevel="0" collapsed="false">
      <c r="A11" s="18" t="n">
        <v>6</v>
      </c>
      <c r="B11" s="18" t="str">
        <f aca="false">IF(Setup!B19="","",Setup!B19)</f>
        <v>Supply resilience and continuity</v>
      </c>
      <c r="C11" s="24" t="n">
        <f aca="false">IF(Setup!C19="","",Setup!C19)</f>
        <v>0.05</v>
      </c>
      <c r="D11" s="22" t="n">
        <v>3</v>
      </c>
      <c r="E11" s="22" t="n">
        <v>4</v>
      </c>
      <c r="F11" s="22" t="n">
        <v>2</v>
      </c>
      <c r="G11" s="22"/>
      <c r="H11" s="22"/>
    </row>
    <row r="12" customFormat="false" ht="15" hidden="false" customHeight="false" outlineLevel="0" collapsed="false">
      <c r="A12" s="18" t="n">
        <v>7</v>
      </c>
      <c r="B12" s="18" t="str">
        <f aca="false">IF(Setup!B20="","",Setup!B20)</f>
        <v/>
      </c>
      <c r="C12" s="24" t="str">
        <f aca="false">IF(Setup!C20="","",Setup!C20)</f>
        <v/>
      </c>
      <c r="D12" s="22"/>
      <c r="E12" s="22"/>
      <c r="F12" s="22"/>
      <c r="G12" s="22"/>
      <c r="H12" s="22"/>
    </row>
    <row r="13" customFormat="false" ht="15" hidden="false" customHeight="false" outlineLevel="0" collapsed="false">
      <c r="A13" s="18" t="n">
        <v>8</v>
      </c>
      <c r="B13" s="18" t="str">
        <f aca="false">IF(Setup!B21="","",Setup!B21)</f>
        <v/>
      </c>
      <c r="C13" s="24" t="str">
        <f aca="false">IF(Setup!C21="","",Setup!C21)</f>
        <v/>
      </c>
      <c r="D13" s="22"/>
      <c r="E13" s="22"/>
      <c r="F13" s="22"/>
      <c r="G13" s="22"/>
      <c r="H13" s="22"/>
    </row>
    <row r="14" customFormat="false" ht="15" hidden="false" customHeight="false" outlineLevel="0" collapsed="false">
      <c r="B14" s="13" t="s">
        <v>86</v>
      </c>
      <c r="C14" s="25" t="n">
        <f aca="false">Setup!$C$22*100</f>
        <v>55</v>
      </c>
      <c r="D14" s="26" t="n">
        <f aca="false">IF(COUNT(D6:D13)=0,"",SUMPRODUCT($C$6:$C$13,D6:D13)/5*100)</f>
        <v>38</v>
      </c>
      <c r="E14" s="26" t="n">
        <f aca="false">IF(COUNT(E6:E13)=0,"",SUMPRODUCT($C$6:$C$13,E6:E13)/5*100)</f>
        <v>39</v>
      </c>
      <c r="F14" s="26" t="n">
        <f aca="false">IF(COUNT(F6:F13)=0,"",SUMPRODUCT($C$6:$C$13,F6:F13)/5*100)</f>
        <v>35</v>
      </c>
      <c r="G14" s="26" t="str">
        <f aca="false">IF(COUNT(G6:G13)=0,"",SUMPRODUCT($C$6:$C$13,G6:G13)/5*100)</f>
        <v/>
      </c>
      <c r="H14" s="26" t="str">
        <f aca="false">IF(COUNT(H6:H13)=0,"",SUMPRODUCT($C$6:$C$13,H6:H13)/5*100)</f>
        <v/>
      </c>
    </row>
    <row r="15" customFormat="false" ht="15" hidden="false" customHeight="false" outlineLevel="0" collapsed="false">
      <c r="B15" s="13" t="s">
        <v>87</v>
      </c>
      <c r="D15" s="23" t="str">
        <f aca="false">IF(D14="","",IF(D14&gt;=Setup!$C$25*Setup!$C$22*100,"Yes","No"))</f>
        <v>Yes</v>
      </c>
      <c r="E15" s="23" t="str">
        <f aca="false">IF(E14="","",IF(E14&gt;=Setup!$C$25*Setup!$C$22*100,"Yes","No"))</f>
        <v>Yes</v>
      </c>
      <c r="F15" s="23" t="str">
        <f aca="false">IF(F14="","",IF(F14&gt;=Setup!$C$25*Setup!$C$22*100,"Yes","No"))</f>
        <v>Yes</v>
      </c>
      <c r="G15" s="23" t="str">
        <f aca="false">IF(G14="","",IF(G14&gt;=Setup!$C$25*Setup!$C$22*100,"Yes","No"))</f>
        <v/>
      </c>
      <c r="H15" s="23" t="str">
        <f aca="false">IF(H14="","",IF(H14&gt;=Setup!$C$25*Setup!$C$22*100,"Yes","No"))</f>
        <v/>
      </c>
    </row>
  </sheetData>
  <dataValidations count="1">
    <dataValidation allowBlank="true" error="Please choose from the list." errorStyle="stop" operator="between" showDropDown="false" showErrorMessage="true" showInputMessage="false" sqref="D6:H13" type="list">
      <formula1>"0,1,2,3,4,5"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88</v>
      </c>
    </row>
    <row r="3" customFormat="false" ht="15" hidden="false" customHeight="false" outlineLevel="0" collapsed="false">
      <c r="A3" s="11" t="s">
        <v>89</v>
      </c>
      <c r="B3" s="12"/>
      <c r="C3" s="12"/>
      <c r="D3" s="12"/>
      <c r="E3" s="12"/>
      <c r="F3" s="12"/>
      <c r="G3" s="12"/>
    </row>
    <row r="5" customFormat="false" ht="30" hidden="false" customHeight="true" outlineLevel="0" collapsed="false">
      <c r="A5" s="17"/>
      <c r="B5" s="21" t="s">
        <v>90</v>
      </c>
      <c r="C5" s="21" t="str">
        <f aca="false">IF(Setup!C$11="","",Setup!C$11)</f>
        <v>Bidder A</v>
      </c>
      <c r="D5" s="21" t="str">
        <f aca="false">IF(Setup!D$11="","",Setup!D$11)</f>
        <v>Bidder B</v>
      </c>
      <c r="E5" s="21" t="str">
        <f aca="false">IF(Setup!E$11="","",Setup!E$11)</f>
        <v>Bidder C</v>
      </c>
      <c r="F5" s="21" t="str">
        <f aca="false">IF(Setup!F$11="","",Setup!F$11)</f>
        <v/>
      </c>
      <c r="G5" s="21" t="str">
        <f aca="false">IF(Setup!G$11="","",Setup!G$11)</f>
        <v/>
      </c>
    </row>
    <row r="6" customFormat="false" ht="15" hidden="false" customHeight="false" outlineLevel="0" collapsed="false">
      <c r="B6" s="13" t="s">
        <v>91</v>
      </c>
      <c r="C6" s="15" t="n">
        <v>52300</v>
      </c>
      <c r="D6" s="15" t="n">
        <v>46900</v>
      </c>
      <c r="E6" s="15" t="n">
        <v>44100</v>
      </c>
      <c r="F6" s="15"/>
      <c r="G6" s="15"/>
    </row>
    <row r="7" customFormat="false" ht="15" hidden="false" customHeight="false" outlineLevel="0" collapsed="false">
      <c r="B7" s="13" t="s">
        <v>92</v>
      </c>
      <c r="C7" s="18" t="str">
        <f aca="false">'1 Compliance'!C18</f>
        <v>Compliant</v>
      </c>
      <c r="D7" s="18" t="str">
        <f aca="false">'1 Compliance'!D18</f>
        <v>Clarification pending</v>
      </c>
      <c r="E7" s="18" t="str">
        <f aca="false">'1 Compliance'!E18</f>
        <v>Compliant</v>
      </c>
      <c r="F7" s="18" t="str">
        <f aca="false">'1 Compliance'!F18</f>
        <v/>
      </c>
      <c r="G7" s="18" t="str">
        <f aca="false">'1 Compliance'!G18</f>
        <v/>
      </c>
    </row>
    <row r="8" customFormat="false" ht="15" hidden="false" customHeight="false" outlineLevel="0" collapsed="false">
      <c r="B8" s="13" t="s">
        <v>93</v>
      </c>
      <c r="C8" s="18" t="str">
        <f aca="false">IF(Setup!$C$6="Lowest compliant price","Yes",'2 Quality'!D15)</f>
        <v>Yes</v>
      </c>
      <c r="D8" s="18" t="str">
        <f aca="false">IF(Setup!$C$6="Lowest compliant price","Yes",'2 Quality'!E15)</f>
        <v>Yes</v>
      </c>
      <c r="E8" s="18" t="str">
        <f aca="false">IF(Setup!$C$6="Lowest compliant price","Yes",'2 Quality'!F15)</f>
        <v>Yes</v>
      </c>
      <c r="F8" s="18" t="str">
        <f aca="false">IF(Setup!$C$6="Lowest compliant price","Yes",'2 Quality'!G15)</f>
        <v/>
      </c>
      <c r="G8" s="18" t="str">
        <f aca="false">IF(Setup!$C$6="Lowest compliant price","Yes",'2 Quality'!H15)</f>
        <v/>
      </c>
    </row>
    <row r="9" customFormat="false" ht="15" hidden="false" customHeight="false" outlineLevel="0" collapsed="false">
      <c r="B9" s="13" t="s">
        <v>94</v>
      </c>
      <c r="C9" s="27" t="n">
        <f aca="false">IF(AND(C6&lt;&gt;"",C7="Compliant",C8="Yes"),C6,"")</f>
        <v>52300</v>
      </c>
      <c r="D9" s="27" t="str">
        <f aca="false">IF(AND(D6&lt;&gt;"",D7="Compliant",D8="Yes"),D6,"")</f>
        <v/>
      </c>
      <c r="E9" s="27" t="n">
        <f aca="false">IF(AND(E6&lt;&gt;"",E7="Compliant",E8="Yes"),E6,"")</f>
        <v>44100</v>
      </c>
      <c r="F9" s="27" t="str">
        <f aca="false">IF(AND(F6&lt;&gt;"",F7="Compliant",F8="Yes"),F6,"")</f>
        <v/>
      </c>
      <c r="G9" s="27" t="str">
        <f aca="false">IF(AND(G6&lt;&gt;"",G7="Compliant",G8="Yes"),G6,"")</f>
        <v/>
      </c>
    </row>
    <row r="10" customFormat="false" ht="15" hidden="false" customHeight="false" outlineLevel="0" collapsed="false">
      <c r="B10" s="13" t="s">
        <v>95</v>
      </c>
      <c r="C10" s="26" t="n">
        <f aca="false">IF(OR(C9="",COUNT($C$9:$G$9)=0),"",MIN($C$9:$G$9)/C9*Setup!$C$23*100)</f>
        <v>37.9445506692161</v>
      </c>
      <c r="D10" s="26" t="str">
        <f aca="false">IF(OR(D9="",COUNT($C$9:$G$9)=0),"",MIN($C$9:$G$9)/D9*Setup!$C$23*100)</f>
        <v/>
      </c>
      <c r="E10" s="26" t="n">
        <f aca="false">IF(OR(E9="",COUNT($C$9:$G$9)=0),"",MIN($C$9:$G$9)/E9*Setup!$C$23*100)</f>
        <v>45</v>
      </c>
      <c r="F10" s="26" t="str">
        <f aca="false">IF(OR(F9="",COUNT($C$9:$G$9)=0),"",MIN($C$9:$G$9)/F9*Setup!$C$23*100)</f>
        <v/>
      </c>
      <c r="G10" s="26" t="str">
        <f aca="false">IF(OR(G9="",COUNT($C$9:$G$9)=0),"",MIN($C$9:$G$9)/G9*Setup!$C$23*100)</f>
        <v/>
      </c>
    </row>
    <row r="11" customFormat="false" ht="15" hidden="false" customHeight="false" outlineLevel="0" collapsed="false">
      <c r="B11" s="13" t="s">
        <v>96</v>
      </c>
      <c r="C11" s="27" t="n">
        <f aca="false">IF(OR(C6="",Setup!$C$7=""),"",C6-Setup!$C$7)</f>
        <v>5300</v>
      </c>
      <c r="D11" s="27" t="n">
        <f aca="false">IF(OR(D6="",Setup!$C$7=""),"",D6-Setup!$C$7)</f>
        <v>-100</v>
      </c>
      <c r="E11" s="27" t="n">
        <f aca="false">IF(OR(E6="",Setup!$C$7=""),"",E6-Setup!$C$7)</f>
        <v>-2900</v>
      </c>
      <c r="F11" s="27" t="str">
        <f aca="false">IF(OR(F6="",Setup!$C$7=""),"",F6-Setup!$C$7)</f>
        <v/>
      </c>
      <c r="G11" s="27" t="str">
        <f aca="false">IF(OR(G6="",Setup!$C$7=""),"",G6-Setup!$C$7)</f>
        <v/>
      </c>
    </row>
    <row r="12" customFormat="false" ht="15" hidden="false" customHeight="false" outlineLevel="0" collapsed="false">
      <c r="B12" s="13" t="s">
        <v>97</v>
      </c>
      <c r="C12" s="28" t="n">
        <f aca="false">IF(OR(C6="",Setup!$C$7="",Setup!$C$7=0),"",C6/Setup!$C$7-1)</f>
        <v>0.112765957446809</v>
      </c>
      <c r="D12" s="28" t="n">
        <f aca="false">IF(OR(D6="",Setup!$C$7="",Setup!$C$7=0),"",D6/Setup!$C$7-1)</f>
        <v>-0.00212765957446803</v>
      </c>
      <c r="E12" s="28" t="n">
        <f aca="false">IF(OR(E6="",Setup!$C$7="",Setup!$C$7=0),"",E6/Setup!$C$7-1)</f>
        <v>-0.0617021276595745</v>
      </c>
      <c r="F12" s="28" t="str">
        <f aca="false">IF(OR(F6="",Setup!$C$7="",Setup!$C$7=0),"",F6/Setup!$C$7-1)</f>
        <v/>
      </c>
      <c r="G12" s="28" t="str">
        <f aca="false">IF(OR(G6="",Setup!$C$7="",Setup!$C$7=0),"",G6/Setup!$C$7-1)</f>
        <v/>
      </c>
    </row>
    <row r="13" customFormat="false" ht="15" hidden="false" customHeight="false" outlineLevel="0" collapsed="false">
      <c r="B13" s="13" t="s">
        <v>98</v>
      </c>
      <c r="C13" s="23" t="str">
        <f aca="false">IF(C12="","",IF(C12&lt;-Setup!$C$27,"Explanation required","OK"))</f>
        <v>OK</v>
      </c>
      <c r="D13" s="23" t="str">
        <f aca="false">IF(D12="","",IF(D12&lt;-Setup!$C$27,"Explanation required","OK"))</f>
        <v>OK</v>
      </c>
      <c r="E13" s="23" t="str">
        <f aca="false">IF(E12="","",IF(E12&lt;-Setup!$C$27,"Explanation required","OK"))</f>
        <v>OK</v>
      </c>
      <c r="F13" s="23" t="str">
        <f aca="false">IF(F12="","",IF(F12&lt;-Setup!$C$27,"Explanation required","OK"))</f>
        <v/>
      </c>
      <c r="G13" s="23" t="str">
        <f aca="false">IF(G12="","",IF(G12&lt;-Setup!$C$27,"Explanation required","OK"))</f>
        <v/>
      </c>
    </row>
  </sheetData>
  <conditionalFormatting sqref="C12:G12">
    <cfRule type="cellIs" priority="2" operator="greaterThan" aboveAverage="0" equalAverage="0" bottom="0" percent="0" rank="0" text="" dxfId="0">
      <formula>0.15</formula>
    </cfRule>
  </conditionalFormatting>
  <conditionalFormatting sqref="C13:G13">
    <cfRule type="cellIs" priority="3" operator="not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99</v>
      </c>
    </row>
    <row r="3" customFormat="false" ht="15" hidden="false" customHeight="false" outlineLevel="0" collapsed="false">
      <c r="A3" s="11" t="s">
        <v>100</v>
      </c>
      <c r="B3" s="12"/>
      <c r="C3" s="12"/>
      <c r="D3" s="12"/>
      <c r="E3" s="12"/>
      <c r="F3" s="12"/>
      <c r="G3" s="12"/>
    </row>
    <row r="5" customFormat="false" ht="30" hidden="false" customHeight="true" outlineLevel="0" collapsed="false">
      <c r="A5" s="17"/>
      <c r="B5" s="21" t="s">
        <v>101</v>
      </c>
      <c r="C5" s="21" t="str">
        <f aca="false">IF(Setup!C$11="","",Setup!C$11)</f>
        <v>Bidder A</v>
      </c>
      <c r="D5" s="21" t="str">
        <f aca="false">IF(Setup!D$11="","",Setup!D$11)</f>
        <v>Bidder B</v>
      </c>
      <c r="E5" s="21" t="str">
        <f aca="false">IF(Setup!E$11="","",Setup!E$11)</f>
        <v>Bidder C</v>
      </c>
      <c r="F5" s="21" t="str">
        <f aca="false">IF(Setup!F$11="","",Setup!F$11)</f>
        <v/>
      </c>
      <c r="G5" s="21" t="str">
        <f aca="false">IF(Setup!G$11="","",Setup!G$11)</f>
        <v/>
      </c>
    </row>
    <row r="6" customFormat="false" ht="15" hidden="false" customHeight="false" outlineLevel="0" collapsed="false">
      <c r="B6" s="13" t="s">
        <v>102</v>
      </c>
      <c r="C6" s="18" t="str">
        <f aca="false">'3 Price'!C7</f>
        <v>Compliant</v>
      </c>
      <c r="D6" s="18" t="str">
        <f aca="false">'3 Price'!D7</f>
        <v>Clarification pending</v>
      </c>
      <c r="E6" s="18" t="str">
        <f aca="false">'3 Price'!E7</f>
        <v>Compliant</v>
      </c>
      <c r="F6" s="18" t="str">
        <f aca="false">'3 Price'!F7</f>
        <v/>
      </c>
      <c r="G6" s="18" t="str">
        <f aca="false">'3 Price'!G7</f>
        <v/>
      </c>
    </row>
    <row r="7" customFormat="false" ht="15" hidden="false" customHeight="false" outlineLevel="0" collapsed="false">
      <c r="B7" s="13" t="s">
        <v>103</v>
      </c>
      <c r="C7" s="25" t="n">
        <f aca="false">IF(Setup!$C$6="Lowest compliant price","",'2 Quality'!D14)</f>
        <v>38</v>
      </c>
      <c r="D7" s="25" t="n">
        <f aca="false">IF(Setup!$C$6="Lowest compliant price","",'2 Quality'!E14)</f>
        <v>39</v>
      </c>
      <c r="E7" s="25" t="n">
        <f aca="false">IF(Setup!$C$6="Lowest compliant price","",'2 Quality'!F14)</f>
        <v>35</v>
      </c>
      <c r="F7" s="25" t="str">
        <f aca="false">IF(Setup!$C$6="Lowest compliant price","",'2 Quality'!G14)</f>
        <v/>
      </c>
      <c r="G7" s="25" t="str">
        <f aca="false">IF(Setup!$C$6="Lowest compliant price","",'2 Quality'!H14)</f>
        <v/>
      </c>
    </row>
    <row r="8" customFormat="false" ht="15" hidden="false" customHeight="false" outlineLevel="0" collapsed="false">
      <c r="B8" s="13" t="s">
        <v>104</v>
      </c>
      <c r="C8" s="25" t="n">
        <f aca="false">IF(Setup!$C$6="Lowest compliant price","",'3 Price'!C10)</f>
        <v>37.9445506692161</v>
      </c>
      <c r="D8" s="25" t="str">
        <f aca="false">IF(Setup!$C$6="Lowest compliant price","",'3 Price'!D10)</f>
        <v/>
      </c>
      <c r="E8" s="25" t="n">
        <f aca="false">IF(Setup!$C$6="Lowest compliant price","",'3 Price'!E10)</f>
        <v>45</v>
      </c>
      <c r="F8" s="25" t="str">
        <f aca="false">IF(Setup!$C$6="Lowest compliant price","",'3 Price'!F10)</f>
        <v/>
      </c>
      <c r="G8" s="25" t="str">
        <f aca="false">IF(Setup!$C$6="Lowest compliant price","",'3 Price'!G10)</f>
        <v/>
      </c>
    </row>
    <row r="9" customFormat="false" ht="15" hidden="false" customHeight="false" outlineLevel="0" collapsed="false">
      <c r="B9" s="13" t="s">
        <v>105</v>
      </c>
      <c r="C9" s="26" t="n">
        <f aca="false">IF(OR(C7="",C8=""),"",C7+C8)</f>
        <v>75.9445506692161</v>
      </c>
      <c r="D9" s="26" t="str">
        <f aca="false">IF(OR(D7="",D8=""),"",D7+D8)</f>
        <v/>
      </c>
      <c r="E9" s="26" t="n">
        <f aca="false">IF(OR(E7="",E8=""),"",E7+E8)</f>
        <v>80</v>
      </c>
      <c r="F9" s="26" t="str">
        <f aca="false">IF(OR(F7="",F8=""),"",F7+F8)</f>
        <v/>
      </c>
      <c r="G9" s="26" t="str">
        <f aca="false">IF(OR(G7="",G8=""),"",G7+G8)</f>
        <v/>
      </c>
    </row>
    <row r="10" customFormat="false" ht="15" hidden="false" customHeight="false" outlineLevel="0" collapsed="false">
      <c r="B10" s="13" t="s">
        <v>94</v>
      </c>
      <c r="C10" s="27" t="n">
        <f aca="false">'3 Price'!C9</f>
        <v>52300</v>
      </c>
      <c r="D10" s="27" t="str">
        <f aca="false">'3 Price'!D9</f>
        <v/>
      </c>
      <c r="E10" s="27" t="n">
        <f aca="false">'3 Price'!E9</f>
        <v>44100</v>
      </c>
      <c r="F10" s="27" t="str">
        <f aca="false">'3 Price'!F9</f>
        <v/>
      </c>
      <c r="G10" s="27" t="str">
        <f aca="false">'3 Price'!G9</f>
        <v/>
      </c>
    </row>
    <row r="11" customFormat="false" ht="15" hidden="false" customHeight="false" outlineLevel="0" collapsed="false">
      <c r="B11" s="13" t="s">
        <v>106</v>
      </c>
      <c r="C11" s="25" t="n">
        <f aca="false">IF(Setup!$C$6="Lowest compliant price",IF(C10="","",-C10),IF(C9="","",C9))</f>
        <v>75.9445506692161</v>
      </c>
      <c r="D11" s="25" t="str">
        <f aca="false">IF(Setup!$C$6="Lowest compliant price",IF(D10="","",-D10),IF(D9="","",D9))</f>
        <v/>
      </c>
      <c r="E11" s="25" t="n">
        <f aca="false">IF(Setup!$C$6="Lowest compliant price",IF(E10="","",-E10),IF(E9="","",E9))</f>
        <v>80</v>
      </c>
      <c r="F11" s="25" t="str">
        <f aca="false">IF(Setup!$C$6="Lowest compliant price",IF(F10="","",-F10),IF(F9="","",F9))</f>
        <v/>
      </c>
      <c r="G11" s="25" t="str">
        <f aca="false">IF(Setup!$C$6="Lowest compliant price",IF(G10="","",-G10),IF(G9="","",G9))</f>
        <v/>
      </c>
    </row>
    <row r="12" customFormat="false" ht="15" hidden="false" customHeight="false" outlineLevel="0" collapsed="false">
      <c r="B12" s="13" t="s">
        <v>107</v>
      </c>
      <c r="C12" s="29" t="n">
        <f aca="false">IF(C11="","",RANK(C11,$C$11:$G$11,0))</f>
        <v>2</v>
      </c>
      <c r="D12" s="29" t="str">
        <f aca="false">IF(D11="","",RANK(D11,$C$11:$G$11,0))</f>
        <v/>
      </c>
      <c r="E12" s="29" t="n">
        <f aca="false">IF(E11="","",RANK(E11,$C$11:$G$11,0))</f>
        <v>1</v>
      </c>
      <c r="F12" s="29" t="str">
        <f aca="false">IF(F11="","",RANK(F11,$C$11:$G$11,0))</f>
        <v/>
      </c>
      <c r="G12" s="29" t="str">
        <f aca="false">IF(G11="","",RANK(G11,$C$11:$G$11,0))</f>
        <v/>
      </c>
    </row>
    <row r="14" customFormat="false" ht="15" hidden="false" customHeight="false" outlineLevel="0" collapsed="false">
      <c r="B14" s="13" t="s">
        <v>108</v>
      </c>
      <c r="C14" s="23" t="str">
        <f aca="false">IF(COUNT(C12:G12)=0,"",INDEX(C5:G5,MATCH(1,C12:G12,0)))</f>
        <v>Bidder C</v>
      </c>
      <c r="D14" s="23"/>
      <c r="E14" s="23"/>
    </row>
    <row r="15" customFormat="false" ht="15" hidden="false" customHeight="false" outlineLevel="0" collapsed="false">
      <c r="B15" s="13" t="s">
        <v>109</v>
      </c>
      <c r="C15" s="25" t="n">
        <f aca="false">IF(OR(Setup!$C$6="Lowest compliant price",COUNT(C9:G9)&lt;2),"",LARGE(C9:G9,1)-LARGE(C9:G9,2))</f>
        <v>4.05544933078394</v>
      </c>
    </row>
    <row r="17" customFormat="false" ht="27.75" hidden="false" customHeight="true" outlineLevel="0" collapsed="false">
      <c r="B17" s="30" t="s">
        <v>110</v>
      </c>
      <c r="C17" s="30"/>
      <c r="D17" s="30"/>
      <c r="E17" s="30"/>
      <c r="F17" s="30"/>
      <c r="G17" s="30"/>
    </row>
  </sheetData>
  <mergeCells count="2">
    <mergeCell ref="C14:E14"/>
    <mergeCell ref="B17:G17"/>
  </mergeCells>
  <conditionalFormatting sqref="C12:G12">
    <cfRule type="cellIs" priority="2" operator="equal" aboveAverage="0" equalAverage="0" bottom="0" percent="0" rank="0" text="" dxfId="2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