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hould-cost" sheetId="2" state="visible" r:id="rId4"/>
    <sheet name="Pre-tender estimate" sheetId="3" state="visible" r:id="rId5"/>
    <sheet name="Index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<sst xmlns="http://schemas.openxmlformats.org/spreadsheetml/2006/main" count="124" uniqueCount="116">
  <si>
    <t xml:space="preserve">NSM SOURCING  ·  PROCUREMENT TEMPLATE  NSM-04</t>
  </si>
  <si>
    <t xml:space="preserve">Pre-Tender Estimate and Should-Cost Model</t>
  </si>
  <si>
    <t xml:space="preserve">Purpose</t>
  </si>
  <si>
    <t xml:space="preserve">Gives the buyer an independent view of cost before bids arrive, so that offers are judged against what the work should cost and not only against each other.</t>
  </si>
  <si>
    <t xml:space="preserve">Step 1</t>
  </si>
  <si>
    <t xml:space="preserve">For manufactured items, build the unit cost on the Should-cost sheet from materials, processes, overheads and margin.</t>
  </si>
  <si>
    <t xml:space="preserve">Step 2</t>
  </si>
  <si>
    <t xml:space="preserve">Where only a past price exists, update it on the Index sheet using the movement of its main cost drivers.</t>
  </si>
  <si>
    <t xml:space="preserve">Step 3</t>
  </si>
  <si>
    <t xml:space="preserve">Bring each line into the Pre-tender estimate sheet, record the basis and confidence, and add contingency.</t>
  </si>
  <si>
    <t xml:space="preserve">Step 4</t>
  </si>
  <si>
    <t xml:space="preserve">Approve and share the estimate with stakeholders before the tender. After opening, compare bids in the lower table.</t>
  </si>
  <si>
    <t xml:space="preserve">Sheet: Should-cost</t>
  </si>
  <si>
    <t xml:space="preserve">Unit cost build-up with range and comparison to a quoted price.</t>
  </si>
  <si>
    <t xml:space="preserve">Sheet: Pre-tender estimate</t>
  </si>
  <si>
    <t xml:space="preserve">Whole-requirement estimate with basis, confidence and bid comparison.</t>
  </si>
  <si>
    <t xml:space="preserve">Sheet: Index</t>
  </si>
  <si>
    <t xml:space="preserve">Updating a past price with cost driver indices.</t>
  </si>
  <si>
    <t xml:space="preserve">Legend</t>
  </si>
  <si>
    <t xml:space="preserve">Yellow cells are inputs. White cells with dark text are calculated by formula; do not overwrite them. The first filled row is an example: replace or delete it.</t>
  </si>
  <si>
    <t xml:space="preserve">Practitioner note</t>
  </si>
  <si>
    <t xml:space="preserve">Sharing the pre-tender estimate with stakeholders before the tender turns a later price discussion into a discussion of facts. When all bids come in well above the estimate, first review the estimate, the specification and the level of competition; only then consider negotiation, a change of scope or a re-tender.</t>
  </si>
  <si>
    <t xml:space="preserve">Should-cost estimates carry uncertainty. Present them as a range, state the assumptions and the date of each price, and update the model when a supplier shows a cost driver you had missed.</t>
  </si>
  <si>
    <t xml:space="preserve">NSM Sourcing · nsmsourcing.com · Licensed under CC BY 4.0: free to use and adapt with credit to NSM Sourcing. General guidance, not legal advice. Terminology follows the CIPS Procurement and Supply Cycle; this is an independent work, not endorsed by CIPS.</t>
  </si>
  <si>
    <t xml:space="preserve">Should-Cost Model</t>
  </si>
  <si>
    <t xml:space="preserve">Builds the cost of one unit from its drivers: materials, conversion, overheads, logistics and a reasonable margin.</t>
  </si>
  <si>
    <t xml:space="preserve">Item and drawing or specification reference</t>
  </si>
  <si>
    <t xml:space="preserve">Steel bracket, 4 mm, galvanised (example)</t>
  </si>
  <si>
    <t xml:space="preserve">Currency</t>
  </si>
  <si>
    <t xml:space="preserve">EUR</t>
  </si>
  <si>
    <t xml:space="preserve">A. Direct materials (per unit)</t>
  </si>
  <si>
    <t xml:space="preserve">Material</t>
  </si>
  <si>
    <t xml:space="preserve">Quantity per unit</t>
  </si>
  <si>
    <t xml:space="preserve">Unit</t>
  </si>
  <si>
    <t xml:space="preserve">Price per unit of measure</t>
  </si>
  <si>
    <t xml:space="preserve">Scrap %</t>
  </si>
  <si>
    <t xml:space="preserve">Cost per unit</t>
  </si>
  <si>
    <t xml:space="preserve">Source of price and date</t>
  </si>
  <si>
    <t xml:space="preserve">Hot-rolled steel sheet</t>
  </si>
  <si>
    <t xml:space="preserve">kg</t>
  </si>
  <si>
    <t xml:space="preserve">Market index, month</t>
  </si>
  <si>
    <t xml:space="preserve">Zinc for galvanising</t>
  </si>
  <si>
    <t xml:space="preserve">Materials</t>
  </si>
  <si>
    <t xml:space="preserve">B. Conversion (per unit)</t>
  </si>
  <si>
    <t xml:space="preserve">Process</t>
  </si>
  <si>
    <t xml:space="preserve">Cycle time (minutes)</t>
  </si>
  <si>
    <t xml:space="preserve">Setup share (minutes)</t>
  </si>
  <si>
    <t xml:space="preserve">Machine and labour rate per hour</t>
  </si>
  <si>
    <t xml:space="preserve">Efficiency %</t>
  </si>
  <si>
    <t xml:space="preserve">Notes</t>
  </si>
  <si>
    <t xml:space="preserve">Laser cutting</t>
  </si>
  <si>
    <t xml:space="preserve">Bending</t>
  </si>
  <si>
    <t xml:space="preserve">Hot-dip galvanising (outsourced, per unit)</t>
  </si>
  <si>
    <t xml:space="preserve">Outsourced: leave times empty and enter the price per unit in column D</t>
  </si>
  <si>
    <t xml:space="preserve">Conversion</t>
  </si>
  <si>
    <t xml:space="preserve">C. Overheads, logistics and margin</t>
  </si>
  <si>
    <t xml:space="preserve">Factory overhead, % of conversion</t>
  </si>
  <si>
    <t xml:space="preserve">Packaging per unit</t>
  </si>
  <si>
    <t xml:space="preserve">Freight to delivery point per unit</t>
  </si>
  <si>
    <t xml:space="preserve">Selling, general and administrative, % of cost so far</t>
  </si>
  <si>
    <t xml:space="preserve">Reasonable profit margin, % of total cost</t>
  </si>
  <si>
    <t xml:space="preserve">Should-cost per unit</t>
  </si>
  <si>
    <t xml:space="preserve">Annual quantity</t>
  </si>
  <si>
    <t xml:space="preserve">Annual should-cost</t>
  </si>
  <si>
    <t xml:space="preserve">Estimated range: low factor / high factor</t>
  </si>
  <si>
    <t xml:space="preserve">Supplier quoted unit price</t>
  </si>
  <si>
    <t xml:space="preserve">Difference to should-cost</t>
  </si>
  <si>
    <t xml:space="preserve">D. Scenario: energy, freight and carbon</t>
  </si>
  <si>
    <t xml:space="preserve">Energy share of conversion cost</t>
  </si>
  <si>
    <t xml:space="preserve">Energy price change in the scenario</t>
  </si>
  <si>
    <t xml:space="preserve">Freight cost change in the scenario</t>
  </si>
  <si>
    <t xml:space="preserve">Carbon cost per unit (CBAM or ETS, if applicable)</t>
  </si>
  <si>
    <t xml:space="preserve">Scenario should-cost per unit</t>
  </si>
  <si>
    <t xml:space="preserve">Change against base should-cost</t>
  </si>
  <si>
    <t xml:space="preserve">Use the scenario to test a supplier surcharge claim: a justified increase should be close to the change in the cost drivers, not to the headline change in oil or freight prices.</t>
  </si>
  <si>
    <t xml:space="preserve">Pre-Tender Estimate</t>
  </si>
  <si>
    <t xml:space="preserve">An independent estimate of what the whole requirement should cost, prepared and shared with stakeholders before bids are opened.</t>
  </si>
  <si>
    <t xml:space="preserve">Line</t>
  </si>
  <si>
    <t xml:space="preserve">Item or work package</t>
  </si>
  <si>
    <t xml:space="preserve">Qty</t>
  </si>
  <si>
    <t xml:space="preserve">Basis of estimate</t>
  </si>
  <si>
    <t xml:space="preserve">Unit estimate</t>
  </si>
  <si>
    <t xml:space="preserve">Line estimate</t>
  </si>
  <si>
    <t xml:space="preserve">Confidence</t>
  </si>
  <si>
    <t xml:space="preserve">Source, date, assumptions</t>
  </si>
  <si>
    <t xml:space="preserve">Steel bracket (from Should-cost sheet)</t>
  </si>
  <si>
    <t xml:space="preserve">pcs</t>
  </si>
  <si>
    <t xml:space="preserve">Should-cost model</t>
  </si>
  <si>
    <t xml:space="preserve">Medium</t>
  </si>
  <si>
    <t xml:space="preserve">Installation and commissioning</t>
  </si>
  <si>
    <t xml:space="preserve">lot</t>
  </si>
  <si>
    <t xml:space="preserve">Historical price, indexed</t>
  </si>
  <si>
    <t xml:space="preserve">Total estimate</t>
  </si>
  <si>
    <t xml:space="preserve">Contingency %</t>
  </si>
  <si>
    <t xml:space="preserve">Pre-tender estimate</t>
  </si>
  <si>
    <t xml:space="preserve">Bids against the estimate (complete after opening)</t>
  </si>
  <si>
    <t xml:space="preserve">Bidder</t>
  </si>
  <si>
    <t xml:space="preserve">Total bid</t>
  </si>
  <si>
    <t xml:space="preserve">Difference</t>
  </si>
  <si>
    <t xml:space="preserve">Difference %</t>
  </si>
  <si>
    <t xml:space="preserve">Comment</t>
  </si>
  <si>
    <t xml:space="preserve">Updating a historical price</t>
  </si>
  <si>
    <t xml:space="preserve">Adjusts a past price for the movement of its cost drivers. This is different from a should-cost model and is less reliable when the driver mix has changed.</t>
  </si>
  <si>
    <t xml:space="preserve">Cost driver</t>
  </si>
  <si>
    <t xml:space="preserve">Share of price</t>
  </si>
  <si>
    <t xml:space="preserve">Index at last purchase</t>
  </si>
  <si>
    <t xml:space="preserve">Index today</t>
  </si>
  <si>
    <t xml:space="preserve">Change</t>
  </si>
  <si>
    <t xml:space="preserve">Weighted change</t>
  </si>
  <si>
    <t xml:space="preserve">Steel</t>
  </si>
  <si>
    <t xml:space="preserve">Labour</t>
  </si>
  <si>
    <t xml:space="preserve">Energy</t>
  </si>
  <si>
    <t xml:space="preserve">Fixed (not indexed)</t>
  </si>
  <si>
    <t xml:space="preserve">Check: shares add up to 100%</t>
  </si>
  <si>
    <t xml:space="preserve">Last purchase price (per lot)</t>
  </si>
  <si>
    <t xml:space="preserve">Updated price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</si>
</sst>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#,##0.000"/>
    <numFmt numFmtId="166" formatCode="#,##0.00"/>
    <numFmt numFmtId="167" formatCode="0.0%"/>
    <numFmt numFmtId="168" formatCode="#,##0.000;\-#,##0.000;\-"/>
    <numFmt numFmtId="169" formatCode="0.00"/>
    <numFmt numFmtId="170" formatCode="0%"/>
    <numFmt numFmtId="171" formatCode="#,##0"/>
    <numFmt numFmtId="172" formatCode="0.0"/>
  </numFmts>
  <fonts count="17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8"/>
      <color rgb="FF854D0E"/>
      <name val="Arial"/>
      <family val="0"/>
      <charset val="1"/>
    </font>
    <font>
      <b val="true"/>
      <sz val="18"/>
      <color rgb="FF1C1917"/>
      <name val="Georgia"/>
      <family val="0"/>
      <charset val="1"/>
    </font>
    <font>
      <b val="true"/>
      <sz val="9"/>
      <color rgb="FF1C1917"/>
      <name val="Arial"/>
      <family val="0"/>
      <charset val="1"/>
    </font>
    <font>
      <sz val="9"/>
      <color rgb="FF1C1917"/>
      <name val="Arial"/>
      <family val="0"/>
      <charset val="1"/>
    </font>
    <font>
      <b val="true"/>
      <sz val="9"/>
      <name val="Arial"/>
      <family val="0"/>
      <charset val="1"/>
    </font>
    <font>
      <sz val="9"/>
      <name val="Arial"/>
      <family val="0"/>
      <charset val="1"/>
    </font>
    <font>
      <b val="true"/>
      <sz val="9"/>
      <color rgb="FF854D0E"/>
      <name val="Arial"/>
      <family val="0"/>
      <charset val="1"/>
    </font>
    <font>
      <i val="true"/>
      <sz val="8"/>
      <color rgb="FF57534E"/>
      <name val="Arial"/>
      <family val="0"/>
      <charset val="1"/>
    </font>
    <font>
      <b val="true"/>
      <sz val="16"/>
      <color rgb="FF1C1917"/>
      <name val="Georgia"/>
      <family val="0"/>
      <charset val="1"/>
    </font>
    <font>
      <i val="true"/>
      <sz val="9"/>
      <color rgb="FF57534E"/>
      <name val="Arial"/>
      <family val="0"/>
      <charset val="1"/>
    </font>
    <font>
      <sz val="9"/>
      <color rgb="FF1F3A93"/>
      <name val="Arial"/>
      <family val="0"/>
      <charset val="1"/>
    </font>
    <font>
      <b val="true"/>
      <sz val="11"/>
      <color rgb="FF1C1917"/>
      <name val="Georgia"/>
      <family val="0"/>
      <charset val="1"/>
    </font>
    <font>
      <b val="true"/>
      <sz val="9"/>
      <color rgb="FFFFFFF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CE5CD"/>
      </patternFill>
    </fill>
    <fill>
      <patternFill patternType="solid">
        <fgColor rgb="FFF0EDE6"/>
        <bgColor rgb="FFFCE5CD"/>
      </patternFill>
    </fill>
    <fill>
      <patternFill patternType="solid">
        <fgColor rgb="FF1C1917"/>
        <bgColor rgb="FF333333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A16207"/>
      </bottom>
      <diagonal/>
    </border>
    <border diagonalUp="false" diagonalDown="false">
      <left style="thin">
        <color rgb="FFD6D3CE"/>
      </left>
      <right style="thin">
        <color rgb="FFD6D3CE"/>
      </right>
      <top style="thin">
        <color rgb="FFD6D3CE"/>
      </top>
      <bottom style="thin">
        <color rgb="FFD6D3CE"/>
      </bottom>
      <diagonal/>
    </border>
    <border diagonalUp="false" diagonalDown="false">
      <left style="thin">
        <color rgb="FFD6D3CE"/>
      </left>
      <right/>
      <top style="thin">
        <color rgb="FFD6D3CE"/>
      </top>
      <bottom style="thin">
        <color rgb="FFD6D3CE"/>
      </bottom>
      <diagonal/>
    </border>
    <border diagonalUp="false" diagonalDown="false">
      <left/>
      <right/>
      <top/>
      <bottom style="thin">
        <color rgb="FFA16207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2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1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6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8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6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4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0" fontId="7" fillId="0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>
          <bgColor rgb="FFFCE5CD"/>
        </patternFill>
      </fill>
    </dxf>
    <dxf>
      <fill>
        <patternFill>
          <bgColor rgb="FFF4CCCC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A16207"/>
      <rgbColor rgb="FF800080"/>
      <rgbColor rgb="FF008080"/>
      <rgbColor rgb="FFC0C0C0"/>
      <rgbColor rgb="FF808080"/>
      <rgbColor rgb="FF9999FF"/>
      <rgbColor rgb="FF993366"/>
      <rgbColor rgb="FFFFF2CC"/>
      <rgbColor rgb="FFF0EDE6"/>
      <rgbColor rgb="FF660066"/>
      <rgbColor rgb="FFFF8080"/>
      <rgbColor rgb="FF0066CC"/>
      <rgbColor rgb="FFD6D3CE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CE5CD"/>
      <rgbColor rgb="FF99CCFF"/>
      <rgbColor rgb="FFFF99CC"/>
      <rgbColor rgb="FFCC99FF"/>
      <rgbColor rgb="FFF4CCCC"/>
      <rgbColor rgb="FF3366FF"/>
      <rgbColor rgb="FF33CCCC"/>
      <rgbColor rgb="FF99CC00"/>
      <rgbColor rgb="FFFFCC00"/>
      <rgbColor rgb="FFFF9900"/>
      <rgbColor rgb="FFFF6600"/>
      <rgbColor rgb="FF57534E"/>
      <rgbColor rgb="FF969696"/>
      <rgbColor rgb="FF003366"/>
      <rgbColor rgb="FF339966"/>
      <rgbColor rgb="FF003300"/>
      <rgbColor rgb="FF1C1917"/>
      <rgbColor rgb="FF854D0E"/>
      <rgbColor rgb="FF993366"/>
      <rgbColor rgb="FF1F3A93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1" customFormat="false" ht="15" hidden="false" customHeight="false" outlineLevel="0" collapsed="false">
      <c r="B1" s="1" t="s">
        <v>0</v>
      </c>
    </row>
    <row r="2" customFormat="false" ht="27.75" hidden="false" customHeight="true" outlineLevel="0" collapsed="false">
      <c r="B2" s="2" t="s">
        <v>1</v>
      </c>
    </row>
    <row r="4" customFormat="false" ht="25.5" hidden="false" customHeight="true" outlineLevel="0" collapsed="false">
      <c r="B4" s="3" t="s">
        <v>2</v>
      </c>
      <c r="C4" s="4" t="s">
        <v>3</v>
      </c>
    </row>
    <row r="6" customFormat="false" ht="25.5" hidden="false" customHeight="true" outlineLevel="0" collapsed="false">
      <c r="B6" s="3" t="s">
        <v>4</v>
      </c>
      <c r="C6" s="4" t="s">
        <v>5</v>
      </c>
    </row>
    <row r="7" customFormat="false" ht="25.5" hidden="false" customHeight="true" outlineLevel="0" collapsed="false">
      <c r="B7" s="3" t="s">
        <v>6</v>
      </c>
      <c r="C7" s="4" t="s">
        <v>7</v>
      </c>
    </row>
    <row r="8" customFormat="false" ht="25.5" hidden="false" customHeight="true" outlineLevel="0" collapsed="false">
      <c r="B8" s="3" t="s">
        <v>8</v>
      </c>
      <c r="C8" s="4" t="s">
        <v>9</v>
      </c>
    </row>
    <row r="9" customFormat="false" ht="25.5" hidden="false" customHeight="true" outlineLevel="0" collapsed="false">
      <c r="B9" s="3" t="s">
        <v>10</v>
      </c>
      <c r="C9" s="4" t="s">
        <v>11</v>
      </c>
    </row>
    <row r="11" customFormat="false" ht="15" hidden="false" customHeight="true" outlineLevel="0" collapsed="false">
      <c r="B11" s="3" t="s">
        <v>12</v>
      </c>
      <c r="C11" s="4" t="s">
        <v>13</v>
      </c>
    </row>
    <row r="12" customFormat="false" ht="15" hidden="false" customHeight="true" outlineLevel="0" collapsed="false">
      <c r="B12" s="3" t="s">
        <v>14</v>
      </c>
      <c r="C12" s="4" t="s">
        <v>15</v>
      </c>
    </row>
    <row r="13" customFormat="false" ht="15" hidden="false" customHeight="true" outlineLevel="0" collapsed="false">
      <c r="B13" s="3" t="s">
        <v>16</v>
      </c>
      <c r="C13" s="4" t="s">
        <v>17</v>
      </c>
    </row>
    <row r="15" customFormat="false" ht="27.75" hidden="false" customHeight="true" outlineLevel="0" collapsed="false">
      <c r="B15" s="5" t="s">
        <v>18</v>
      </c>
      <c r="C15" s="6" t="s">
        <v>19</v>
      </c>
    </row>
    <row r="17" customFormat="false" ht="51.75" hidden="false" customHeight="true" outlineLevel="0" collapsed="false">
      <c r="B17" s="7" t="s">
        <v>20</v>
      </c>
      <c r="C17" s="8" t="s">
        <v>21</v>
      </c>
    </row>
    <row r="18" customFormat="false" ht="27.75" hidden="false" customHeight="true" outlineLevel="0" collapsed="false">
      <c r="B18" s="7" t="s">
        <v>20</v>
      </c>
      <c r="C18" s="8" t="s">
        <v>22</v>
      </c>
    </row>
    <row r="20" customFormat="false" ht="37.5" hidden="false" customHeight="true" outlineLevel="0" collapsed="false">
      <c r="B20" s="9" t="s">
        <v>23</v>
      </c>
      <c r="C20" s="9"/>
    </row>
  </sheetData>
  <mergeCells count="1">
    <mergeCell ref="B20:C20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14"/>
    <col collapsed="false" customWidth="true" hidden="false" outlineLevel="0" max="5" min="5" style="0" width="11"/>
    <col collapsed="false" customWidth="true" hidden="false" outlineLevel="0" max="6" min="6" style="0" width="16"/>
    <col collapsed="false" customWidth="true" hidden="false" outlineLevel="0" max="7" min="7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24</v>
      </c>
    </row>
    <row r="3" customFormat="false" ht="15" hidden="false" customHeight="false" outlineLevel="0" collapsed="false">
      <c r="A3" s="11" t="s">
        <v>25</v>
      </c>
      <c r="B3" s="12"/>
      <c r="C3" s="12"/>
      <c r="D3" s="12"/>
      <c r="E3" s="12"/>
      <c r="F3" s="12"/>
      <c r="G3" s="12"/>
    </row>
    <row r="5" customFormat="false" ht="22.35" hidden="false" customHeight="true" outlineLevel="0" collapsed="false">
      <c r="A5" s="13" t="s">
        <v>26</v>
      </c>
      <c r="B5" s="14" t="s">
        <v>27</v>
      </c>
      <c r="C5" s="14"/>
      <c r="D5" s="14"/>
      <c r="E5" s="13" t="s">
        <v>28</v>
      </c>
      <c r="F5" s="15" t="s">
        <v>29</v>
      </c>
    </row>
    <row r="7" customFormat="false" ht="15" hidden="false" customHeight="false" outlineLevel="0" collapsed="false">
      <c r="A7" s="16" t="s">
        <v>30</v>
      </c>
      <c r="B7" s="17"/>
      <c r="C7" s="17"/>
      <c r="D7" s="17"/>
      <c r="E7" s="17"/>
      <c r="F7" s="17"/>
      <c r="G7" s="17"/>
    </row>
    <row r="8" customFormat="false" ht="30" hidden="false" customHeight="true" outlineLevel="0" collapsed="false">
      <c r="A8" s="18" t="s">
        <v>31</v>
      </c>
      <c r="B8" s="18" t="s">
        <v>32</v>
      </c>
      <c r="C8" s="18" t="s">
        <v>33</v>
      </c>
      <c r="D8" s="18" t="s">
        <v>34</v>
      </c>
      <c r="E8" s="18" t="s">
        <v>35</v>
      </c>
      <c r="F8" s="18" t="s">
        <v>36</v>
      </c>
      <c r="G8" s="18" t="s">
        <v>37</v>
      </c>
    </row>
    <row r="9" customFormat="false" ht="15" hidden="false" customHeight="false" outlineLevel="0" collapsed="false">
      <c r="A9" s="15" t="s">
        <v>38</v>
      </c>
      <c r="B9" s="19" t="n">
        <v>1.35</v>
      </c>
      <c r="C9" s="15" t="s">
        <v>39</v>
      </c>
      <c r="D9" s="20" t="n">
        <v>0.82</v>
      </c>
      <c r="E9" s="21" t="n">
        <v>0.08</v>
      </c>
      <c r="F9" s="22" t="n">
        <f aca="false">IF(OR(B9="",D9=""),0,B9*D9*(1+E9))</f>
        <v>1.19556</v>
      </c>
      <c r="G9" s="15" t="s">
        <v>40</v>
      </c>
    </row>
    <row r="10" customFormat="false" ht="15" hidden="false" customHeight="false" outlineLevel="0" collapsed="false">
      <c r="A10" s="15" t="s">
        <v>41</v>
      </c>
      <c r="B10" s="19" t="n">
        <v>0.06</v>
      </c>
      <c r="C10" s="15" t="s">
        <v>39</v>
      </c>
      <c r="D10" s="20" t="n">
        <v>3.1</v>
      </c>
      <c r="E10" s="21" t="n">
        <v>0.05</v>
      </c>
      <c r="F10" s="22" t="n">
        <f aca="false">IF(OR(B10="",D10=""),0,B10*D10*(1+E10))</f>
        <v>0.1953</v>
      </c>
      <c r="G10" s="15"/>
    </row>
    <row r="11" customFormat="false" ht="15" hidden="false" customHeight="false" outlineLevel="0" collapsed="false">
      <c r="A11" s="15"/>
      <c r="B11" s="19"/>
      <c r="C11" s="15"/>
      <c r="D11" s="20"/>
      <c r="E11" s="21"/>
      <c r="F11" s="22" t="n">
        <f aca="false">IF(OR(B11="",D11=""),0,B11*D11*(1+E11))</f>
        <v>0</v>
      </c>
      <c r="G11" s="15"/>
    </row>
    <row r="12" customFormat="false" ht="15" hidden="false" customHeight="false" outlineLevel="0" collapsed="false">
      <c r="A12" s="15"/>
      <c r="B12" s="19"/>
      <c r="C12" s="15"/>
      <c r="D12" s="20"/>
      <c r="E12" s="21"/>
      <c r="F12" s="22" t="n">
        <f aca="false">IF(OR(B12="",D12=""),0,B12*D12*(1+E12))</f>
        <v>0</v>
      </c>
      <c r="G12" s="15"/>
    </row>
    <row r="13" customFormat="false" ht="15" hidden="false" customHeight="false" outlineLevel="0" collapsed="false">
      <c r="A13" s="15"/>
      <c r="B13" s="19"/>
      <c r="C13" s="15"/>
      <c r="D13" s="20"/>
      <c r="E13" s="21"/>
      <c r="F13" s="22" t="n">
        <f aca="false">IF(OR(B13="",D13=""),0,B13*D13*(1+E13))</f>
        <v>0</v>
      </c>
      <c r="G13" s="15"/>
    </row>
    <row r="14" customFormat="false" ht="15" hidden="false" customHeight="false" outlineLevel="0" collapsed="false">
      <c r="A14" s="15"/>
      <c r="B14" s="19"/>
      <c r="C14" s="15"/>
      <c r="D14" s="20"/>
      <c r="E14" s="21"/>
      <c r="F14" s="22" t="n">
        <f aca="false">IF(OR(B14="",D14=""),0,B14*D14*(1+E14))</f>
        <v>0</v>
      </c>
      <c r="G14" s="15"/>
    </row>
    <row r="15" customFormat="false" ht="15" hidden="false" customHeight="false" outlineLevel="0" collapsed="false">
      <c r="E15" s="13" t="s">
        <v>42</v>
      </c>
      <c r="F15" s="23" t="n">
        <f aca="false">SUM(F9:F14)</f>
        <v>1.39086</v>
      </c>
    </row>
    <row r="17" customFormat="false" ht="15" hidden="false" customHeight="false" outlineLevel="0" collapsed="false">
      <c r="A17" s="16" t="s">
        <v>43</v>
      </c>
      <c r="B17" s="17"/>
      <c r="C17" s="17"/>
      <c r="D17" s="17"/>
      <c r="E17" s="17"/>
      <c r="F17" s="17"/>
      <c r="G17" s="17"/>
    </row>
    <row r="18" customFormat="false" ht="30" hidden="false" customHeight="true" outlineLevel="0" collapsed="false">
      <c r="A18" s="18" t="s">
        <v>44</v>
      </c>
      <c r="B18" s="18" t="s">
        <v>45</v>
      </c>
      <c r="C18" s="18" t="s">
        <v>46</v>
      </c>
      <c r="D18" s="18" t="s">
        <v>47</v>
      </c>
      <c r="E18" s="18" t="s">
        <v>48</v>
      </c>
      <c r="F18" s="18" t="s">
        <v>36</v>
      </c>
      <c r="G18" s="18" t="s">
        <v>49</v>
      </c>
    </row>
    <row r="19" customFormat="false" ht="15" hidden="false" customHeight="false" outlineLevel="0" collapsed="false">
      <c r="A19" s="15" t="s">
        <v>50</v>
      </c>
      <c r="B19" s="24" t="n">
        <v>0.6</v>
      </c>
      <c r="C19" s="24" t="n">
        <v>0.1</v>
      </c>
      <c r="D19" s="20" t="n">
        <v>55</v>
      </c>
      <c r="E19" s="25" t="n">
        <v>0.85</v>
      </c>
      <c r="F19" s="22" t="n">
        <f aca="false">IF(D19="",0,IF(AND(B19="",C19=""),D19,IF(OR(E19="",E19=0),0,(B19+C19)/60*D19/E19)))</f>
        <v>0.754901960784314</v>
      </c>
      <c r="G19" s="15"/>
    </row>
    <row r="20" customFormat="false" ht="15" hidden="false" customHeight="false" outlineLevel="0" collapsed="false">
      <c r="A20" s="15" t="s">
        <v>51</v>
      </c>
      <c r="B20" s="24" t="n">
        <v>0.8</v>
      </c>
      <c r="C20" s="24" t="n">
        <v>0.15</v>
      </c>
      <c r="D20" s="20" t="n">
        <v>38</v>
      </c>
      <c r="E20" s="25" t="n">
        <v>0.85</v>
      </c>
      <c r="F20" s="22" t="n">
        <f aca="false">IF(D20="",0,IF(AND(B20="",C20=""),D20,IF(OR(E20="",E20=0),0,(B20+C20)/60*D20/E20)))</f>
        <v>0.707843137254902</v>
      </c>
      <c r="G20" s="15"/>
    </row>
    <row r="21" customFormat="false" ht="22.35" hidden="false" customHeight="false" outlineLevel="0" collapsed="false">
      <c r="A21" s="15" t="s">
        <v>52</v>
      </c>
      <c r="B21" s="24"/>
      <c r="C21" s="24"/>
      <c r="D21" s="20" t="n">
        <v>0.35</v>
      </c>
      <c r="E21" s="25"/>
      <c r="F21" s="22" t="n">
        <f aca="false">IF(D21="",0,IF(AND(B21="",C21=""),D21,IF(OR(E21="",E21=0),0,(B21+C21)/60*D21/E21)))</f>
        <v>0.35</v>
      </c>
      <c r="G21" s="15" t="s">
        <v>53</v>
      </c>
    </row>
    <row r="22" customFormat="false" ht="15" hidden="false" customHeight="false" outlineLevel="0" collapsed="false">
      <c r="A22" s="15"/>
      <c r="B22" s="24"/>
      <c r="C22" s="24"/>
      <c r="D22" s="20"/>
      <c r="E22" s="25"/>
      <c r="F22" s="22" t="n">
        <f aca="false">IF(D22="",0,IF(AND(B22="",C22=""),D22,IF(OR(E22="",E22=0),0,(B22+C22)/60*D22/E22)))</f>
        <v>0</v>
      </c>
      <c r="G22" s="15"/>
    </row>
    <row r="23" customFormat="false" ht="15" hidden="false" customHeight="false" outlineLevel="0" collapsed="false">
      <c r="A23" s="15"/>
      <c r="B23" s="24"/>
      <c r="C23" s="24"/>
      <c r="D23" s="20"/>
      <c r="E23" s="25"/>
      <c r="F23" s="22" t="n">
        <f aca="false">IF(D23="",0,IF(AND(B23="",C23=""),D23,IF(OR(E23="",E23=0),0,(B23+C23)/60*D23/E23)))</f>
        <v>0</v>
      </c>
      <c r="G23" s="15"/>
    </row>
    <row r="24" customFormat="false" ht="15" hidden="false" customHeight="false" outlineLevel="0" collapsed="false">
      <c r="A24" s="15"/>
      <c r="B24" s="24"/>
      <c r="C24" s="24"/>
      <c r="D24" s="20"/>
      <c r="E24" s="25"/>
      <c r="F24" s="22" t="n">
        <f aca="false">IF(D24="",0,IF(AND(B24="",C24=""),D24,IF(OR(E24="",E24=0),0,(B24+C24)/60*D24/E24)))</f>
        <v>0</v>
      </c>
      <c r="G24" s="15"/>
    </row>
    <row r="25" customFormat="false" ht="15" hidden="false" customHeight="false" outlineLevel="0" collapsed="false">
      <c r="E25" s="13" t="s">
        <v>54</v>
      </c>
      <c r="F25" s="23" t="n">
        <f aca="false">SUM(F19:F24)</f>
        <v>1.81274509803922</v>
      </c>
    </row>
    <row r="27" customFormat="false" ht="15" hidden="false" customHeight="false" outlineLevel="0" collapsed="false">
      <c r="A27" s="16" t="s">
        <v>55</v>
      </c>
      <c r="B27" s="17"/>
      <c r="C27" s="17"/>
      <c r="D27" s="17"/>
      <c r="E27" s="17"/>
      <c r="F27" s="17"/>
      <c r="G27" s="17"/>
    </row>
    <row r="28" customFormat="false" ht="15" hidden="false" customHeight="false" outlineLevel="0" collapsed="false">
      <c r="A28" s="13" t="s">
        <v>56</v>
      </c>
      <c r="B28" s="21" t="n">
        <v>0.25</v>
      </c>
      <c r="F28" s="22" t="n">
        <f aca="false">F25*B28</f>
        <v>0.453186274509804</v>
      </c>
    </row>
    <row r="29" customFormat="false" ht="15" hidden="false" customHeight="false" outlineLevel="0" collapsed="false">
      <c r="A29" s="13" t="s">
        <v>57</v>
      </c>
      <c r="B29" s="26" t="n">
        <v>0.05</v>
      </c>
      <c r="F29" s="22" t="n">
        <f aca="false">B29</f>
        <v>0.05</v>
      </c>
    </row>
    <row r="30" customFormat="false" ht="15" hidden="false" customHeight="false" outlineLevel="0" collapsed="false">
      <c r="A30" s="13" t="s">
        <v>58</v>
      </c>
      <c r="B30" s="26" t="n">
        <v>0.12</v>
      </c>
      <c r="F30" s="22" t="n">
        <f aca="false">B30</f>
        <v>0.12</v>
      </c>
    </row>
    <row r="31" customFormat="false" ht="22.35" hidden="false" customHeight="false" outlineLevel="0" collapsed="false">
      <c r="A31" s="13" t="s">
        <v>59</v>
      </c>
      <c r="B31" s="21" t="n">
        <v>0.08</v>
      </c>
      <c r="F31" s="22" t="n">
        <f aca="false">(F15+F25+F28+F29+F30)*B31</f>
        <v>0.306143309803922</v>
      </c>
    </row>
    <row r="32" customFormat="false" ht="15" hidden="false" customHeight="false" outlineLevel="0" collapsed="false">
      <c r="A32" s="13" t="s">
        <v>60</v>
      </c>
      <c r="B32" s="21" t="n">
        <v>0.1</v>
      </c>
      <c r="F32" s="22" t="n">
        <f aca="false">(F15+F25+F28+F29+F30+F31)*B32</f>
        <v>0.413293468235294</v>
      </c>
    </row>
    <row r="34" customFormat="false" ht="15" hidden="false" customHeight="false" outlineLevel="0" collapsed="false">
      <c r="A34" s="13" t="s">
        <v>61</v>
      </c>
      <c r="F34" s="27" t="n">
        <f aca="false">F15+F25+SUM(F28:F32)</f>
        <v>4.54622815058824</v>
      </c>
    </row>
    <row r="35" customFormat="false" ht="15" hidden="false" customHeight="false" outlineLevel="0" collapsed="false">
      <c r="A35" s="13" t="s">
        <v>62</v>
      </c>
      <c r="F35" s="28" t="n">
        <v>10000</v>
      </c>
    </row>
    <row r="36" customFormat="false" ht="15" hidden="false" customHeight="false" outlineLevel="0" collapsed="false">
      <c r="A36" s="13" t="s">
        <v>63</v>
      </c>
      <c r="F36" s="29" t="n">
        <f aca="false">F34*F35</f>
        <v>45462.2815058824</v>
      </c>
    </row>
    <row r="37" customFormat="false" ht="15" hidden="false" customHeight="false" outlineLevel="0" collapsed="false">
      <c r="A37" s="13" t="s">
        <v>64</v>
      </c>
      <c r="B37" s="24" t="n">
        <v>0.92</v>
      </c>
      <c r="C37" s="24" t="n">
        <v>1.1</v>
      </c>
      <c r="E37" s="30" t="n">
        <f aca="false">F34*B37</f>
        <v>4.18252989854118</v>
      </c>
      <c r="F37" s="30" t="n">
        <f aca="false">F34*C37</f>
        <v>5.00085096564706</v>
      </c>
    </row>
    <row r="38" customFormat="false" ht="15" hidden="false" customHeight="false" outlineLevel="0" collapsed="false">
      <c r="A38" s="13" t="s">
        <v>65</v>
      </c>
      <c r="F38" s="20" t="n">
        <v>4.85</v>
      </c>
    </row>
    <row r="39" customFormat="false" ht="15" hidden="false" customHeight="false" outlineLevel="0" collapsed="false">
      <c r="A39" s="13" t="s">
        <v>66</v>
      </c>
      <c r="E39" s="30" t="n">
        <f aca="false">IF(F38="","",F38-F34)</f>
        <v>0.303771849411764</v>
      </c>
      <c r="F39" s="31" t="n">
        <f aca="false">IF(OR(F38="",F34=0),"",F38/F34-1)</f>
        <v>0.0668184348320617</v>
      </c>
    </row>
    <row r="41" customFormat="false" ht="15" hidden="false" customHeight="false" outlineLevel="0" collapsed="false">
      <c r="A41" s="16" t="s">
        <v>67</v>
      </c>
      <c r="B41" s="17"/>
      <c r="C41" s="17"/>
      <c r="D41" s="17"/>
      <c r="E41" s="17"/>
      <c r="F41" s="17"/>
      <c r="G41" s="17"/>
    </row>
    <row r="42" customFormat="false" ht="15" hidden="false" customHeight="false" outlineLevel="0" collapsed="false">
      <c r="A42" s="13" t="s">
        <v>68</v>
      </c>
      <c r="B42" s="25" t="n">
        <v>0.3</v>
      </c>
    </row>
    <row r="43" customFormat="false" ht="15" hidden="false" customHeight="false" outlineLevel="0" collapsed="false">
      <c r="A43" s="13" t="s">
        <v>69</v>
      </c>
      <c r="B43" s="25" t="n">
        <v>0.4</v>
      </c>
    </row>
    <row r="44" customFormat="false" ht="15" hidden="false" customHeight="false" outlineLevel="0" collapsed="false">
      <c r="A44" s="13" t="s">
        <v>70</v>
      </c>
      <c r="B44" s="25" t="n">
        <v>0.5</v>
      </c>
    </row>
    <row r="45" customFormat="false" ht="22.35" hidden="false" customHeight="false" outlineLevel="0" collapsed="false">
      <c r="A45" s="13" t="s">
        <v>71</v>
      </c>
      <c r="B45" s="26" t="n">
        <v>0</v>
      </c>
    </row>
    <row r="46" customFormat="false" ht="15" hidden="false" customHeight="false" outlineLevel="0" collapsed="false">
      <c r="A46" s="13" t="s">
        <v>72</v>
      </c>
      <c r="F46" s="27" t="n">
        <f aca="false">F34+F25*B42*B43+F30*B44+B45</f>
        <v>4.82375756235294</v>
      </c>
    </row>
    <row r="47" customFormat="false" ht="15" hidden="false" customHeight="false" outlineLevel="0" collapsed="false">
      <c r="A47" s="13" t="s">
        <v>73</v>
      </c>
      <c r="F47" s="31" t="n">
        <f aca="false">IF(F34=0,"",F46/F34-1)</f>
        <v>0.0610460809646776</v>
      </c>
    </row>
    <row r="48" customFormat="false" ht="30" hidden="false" customHeight="true" outlineLevel="0" collapsed="false">
      <c r="A48" s="32" t="s">
        <v>74</v>
      </c>
      <c r="B48" s="32"/>
      <c r="C48" s="32"/>
      <c r="D48" s="32"/>
      <c r="E48" s="32"/>
      <c r="F48" s="32"/>
      <c r="G48" s="32"/>
    </row>
  </sheetData>
  <mergeCells count="2">
    <mergeCell ref="B5:D5"/>
    <mergeCell ref="A48:G48"/>
  </mergeCells>
  <conditionalFormatting sqref="F39">
    <cfRule type="cellIs" priority="2" operator="greaterThan" aboveAverage="0" equalAverage="0" bottom="0" percent="0" rank="0" text="" dxfId="0">
      <formula>0.1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3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5" topLeftCell="A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34"/>
    <col collapsed="false" customWidth="true" hidden="false" outlineLevel="0" max="3" min="3" style="0" width="10"/>
    <col collapsed="false" customWidth="true" hidden="false" outlineLevel="0" max="4" min="4" style="0" width="9"/>
    <col collapsed="false" customWidth="true" hidden="false" outlineLevel="0" max="5" min="5" style="0" width="24"/>
    <col collapsed="false" customWidth="true" hidden="false" outlineLevel="0" max="6" min="6" style="0" width="14"/>
    <col collapsed="false" customWidth="true" hidden="false" outlineLevel="0" max="7" min="7" style="0" width="15"/>
    <col collapsed="false" customWidth="true" hidden="false" outlineLevel="0" max="8" min="8" style="0" width="12"/>
    <col collapsed="false" customWidth="true" hidden="false" outlineLevel="0" max="9" min="9" style="0" width="30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75</v>
      </c>
    </row>
    <row r="3" customFormat="false" ht="15" hidden="false" customHeight="false" outlineLevel="0" collapsed="false">
      <c r="A3" s="11" t="s">
        <v>76</v>
      </c>
      <c r="B3" s="12"/>
      <c r="C3" s="12"/>
      <c r="D3" s="12"/>
      <c r="E3" s="12"/>
      <c r="F3" s="12"/>
      <c r="G3" s="12"/>
      <c r="H3" s="12"/>
      <c r="I3" s="12"/>
    </row>
    <row r="5" customFormat="false" ht="30" hidden="false" customHeight="true" outlineLevel="0" collapsed="false">
      <c r="A5" s="18" t="s">
        <v>77</v>
      </c>
      <c r="B5" s="18" t="s">
        <v>78</v>
      </c>
      <c r="C5" s="18" t="s">
        <v>79</v>
      </c>
      <c r="D5" s="18" t="s">
        <v>33</v>
      </c>
      <c r="E5" s="18" t="s">
        <v>80</v>
      </c>
      <c r="F5" s="18" t="s">
        <v>81</v>
      </c>
      <c r="G5" s="18" t="s">
        <v>82</v>
      </c>
      <c r="H5" s="18" t="s">
        <v>83</v>
      </c>
      <c r="I5" s="18" t="s">
        <v>84</v>
      </c>
    </row>
    <row r="6" customFormat="false" ht="15" hidden="false" customHeight="false" outlineLevel="0" collapsed="false">
      <c r="A6" s="33" t="n">
        <v>1</v>
      </c>
      <c r="B6" s="15" t="s">
        <v>85</v>
      </c>
      <c r="C6" s="28" t="n">
        <v>10000</v>
      </c>
      <c r="D6" s="15" t="s">
        <v>86</v>
      </c>
      <c r="E6" s="15" t="s">
        <v>87</v>
      </c>
      <c r="F6" s="20" t="n">
        <f aca="false">'Should-cost'!F34</f>
        <v>4.54622815058824</v>
      </c>
      <c r="G6" s="34" t="n">
        <f aca="false">IF(OR(C6="",F6=""),"",C6*F6)</f>
        <v>45462.2815058824</v>
      </c>
      <c r="H6" s="15" t="s">
        <v>88</v>
      </c>
      <c r="I6" s="15"/>
    </row>
    <row r="7" customFormat="false" ht="15" hidden="false" customHeight="false" outlineLevel="0" collapsed="false">
      <c r="A7" s="33" t="n">
        <v>2</v>
      </c>
      <c r="B7" s="15" t="s">
        <v>89</v>
      </c>
      <c r="C7" s="28" t="n">
        <v>1</v>
      </c>
      <c r="D7" s="15" t="s">
        <v>90</v>
      </c>
      <c r="E7" s="15" t="s">
        <v>91</v>
      </c>
      <c r="F7" s="20" t="n">
        <f aca="false">Index!F14</f>
        <v>4632.6</v>
      </c>
      <c r="G7" s="34" t="n">
        <f aca="false">IF(OR(C7="",F7=""),"",C7*F7)</f>
        <v>4632.6</v>
      </c>
      <c r="H7" s="15" t="s">
        <v>88</v>
      </c>
      <c r="I7" s="15"/>
    </row>
    <row r="8" customFormat="false" ht="15" hidden="false" customHeight="false" outlineLevel="0" collapsed="false">
      <c r="A8" s="33" t="n">
        <v>3</v>
      </c>
      <c r="B8" s="15"/>
      <c r="C8" s="28"/>
      <c r="D8" s="15"/>
      <c r="E8" s="15"/>
      <c r="F8" s="20"/>
      <c r="G8" s="34" t="str">
        <f aca="false">IF(OR(C8="",F8=""),"",C8*F8)</f>
        <v/>
      </c>
      <c r="H8" s="15"/>
      <c r="I8" s="15"/>
    </row>
    <row r="9" customFormat="false" ht="15" hidden="false" customHeight="false" outlineLevel="0" collapsed="false">
      <c r="A9" s="33" t="n">
        <v>4</v>
      </c>
      <c r="B9" s="15"/>
      <c r="C9" s="28"/>
      <c r="D9" s="15"/>
      <c r="E9" s="15"/>
      <c r="F9" s="20"/>
      <c r="G9" s="34" t="str">
        <f aca="false">IF(OR(C9="",F9=""),"",C9*F9)</f>
        <v/>
      </c>
      <c r="H9" s="15"/>
      <c r="I9" s="15"/>
    </row>
    <row r="10" customFormat="false" ht="15" hidden="false" customHeight="false" outlineLevel="0" collapsed="false">
      <c r="A10" s="33" t="n">
        <v>5</v>
      </c>
      <c r="B10" s="15"/>
      <c r="C10" s="28"/>
      <c r="D10" s="15"/>
      <c r="E10" s="15"/>
      <c r="F10" s="20"/>
      <c r="G10" s="34" t="str">
        <f aca="false">IF(OR(C10="",F10=""),"",C10*F10)</f>
        <v/>
      </c>
      <c r="H10" s="15"/>
      <c r="I10" s="15"/>
    </row>
    <row r="11" customFormat="false" ht="15" hidden="false" customHeight="false" outlineLevel="0" collapsed="false">
      <c r="A11" s="33" t="n">
        <v>6</v>
      </c>
      <c r="B11" s="15"/>
      <c r="C11" s="28"/>
      <c r="D11" s="15"/>
      <c r="E11" s="15"/>
      <c r="F11" s="20"/>
      <c r="G11" s="34" t="str">
        <f aca="false">IF(OR(C11="",F11=""),"",C11*F11)</f>
        <v/>
      </c>
      <c r="H11" s="15"/>
      <c r="I11" s="15"/>
    </row>
    <row r="12" customFormat="false" ht="15" hidden="false" customHeight="false" outlineLevel="0" collapsed="false">
      <c r="A12" s="33" t="n">
        <v>7</v>
      </c>
      <c r="B12" s="15"/>
      <c r="C12" s="28"/>
      <c r="D12" s="15"/>
      <c r="E12" s="15"/>
      <c r="F12" s="20"/>
      <c r="G12" s="34" t="str">
        <f aca="false">IF(OR(C12="",F12=""),"",C12*F12)</f>
        <v/>
      </c>
      <c r="H12" s="15"/>
      <c r="I12" s="15"/>
    </row>
    <row r="13" customFormat="false" ht="15" hidden="false" customHeight="false" outlineLevel="0" collapsed="false">
      <c r="A13" s="33" t="n">
        <v>8</v>
      </c>
      <c r="B13" s="15"/>
      <c r="C13" s="28"/>
      <c r="D13" s="15"/>
      <c r="E13" s="15"/>
      <c r="F13" s="20"/>
      <c r="G13" s="34" t="str">
        <f aca="false">IF(OR(C13="",F13=""),"",C13*F13)</f>
        <v/>
      </c>
      <c r="H13" s="15"/>
      <c r="I13" s="15"/>
    </row>
    <row r="14" customFormat="false" ht="15" hidden="false" customHeight="false" outlineLevel="0" collapsed="false">
      <c r="A14" s="33" t="n">
        <v>9</v>
      </c>
      <c r="B14" s="15"/>
      <c r="C14" s="28"/>
      <c r="D14" s="15"/>
      <c r="E14" s="15"/>
      <c r="F14" s="20"/>
      <c r="G14" s="34" t="str">
        <f aca="false">IF(OR(C14="",F14=""),"",C14*F14)</f>
        <v/>
      </c>
      <c r="H14" s="15"/>
      <c r="I14" s="15"/>
    </row>
    <row r="15" customFormat="false" ht="15" hidden="false" customHeight="false" outlineLevel="0" collapsed="false">
      <c r="A15" s="33" t="n">
        <v>10</v>
      </c>
      <c r="B15" s="15"/>
      <c r="C15" s="28"/>
      <c r="D15" s="15"/>
      <c r="E15" s="15"/>
      <c r="F15" s="20"/>
      <c r="G15" s="34" t="str">
        <f aca="false">IF(OR(C15="",F15=""),"",C15*F15)</f>
        <v/>
      </c>
      <c r="H15" s="15"/>
      <c r="I15" s="15"/>
    </row>
    <row r="16" customFormat="false" ht="15" hidden="false" customHeight="false" outlineLevel="0" collapsed="false">
      <c r="A16" s="33" t="n">
        <v>11</v>
      </c>
      <c r="B16" s="15"/>
      <c r="C16" s="28"/>
      <c r="D16" s="15"/>
      <c r="E16" s="15"/>
      <c r="F16" s="20"/>
      <c r="G16" s="34" t="str">
        <f aca="false">IF(OR(C16="",F16=""),"",C16*F16)</f>
        <v/>
      </c>
      <c r="H16" s="15"/>
      <c r="I16" s="15"/>
    </row>
    <row r="17" customFormat="false" ht="15" hidden="false" customHeight="false" outlineLevel="0" collapsed="false">
      <c r="A17" s="33" t="n">
        <v>12</v>
      </c>
      <c r="B17" s="15"/>
      <c r="C17" s="28"/>
      <c r="D17" s="15"/>
      <c r="E17" s="15"/>
      <c r="F17" s="20"/>
      <c r="G17" s="34" t="str">
        <f aca="false">IF(OR(C17="",F17=""),"",C17*F17)</f>
        <v/>
      </c>
      <c r="H17" s="15"/>
      <c r="I17" s="15"/>
    </row>
    <row r="18" customFormat="false" ht="15" hidden="false" customHeight="false" outlineLevel="0" collapsed="false">
      <c r="A18" s="33" t="n">
        <v>13</v>
      </c>
      <c r="B18" s="15"/>
      <c r="C18" s="28"/>
      <c r="D18" s="15"/>
      <c r="E18" s="15"/>
      <c r="F18" s="20"/>
      <c r="G18" s="34" t="str">
        <f aca="false">IF(OR(C18="",F18=""),"",C18*F18)</f>
        <v/>
      </c>
      <c r="H18" s="15"/>
      <c r="I18" s="15"/>
    </row>
    <row r="19" customFormat="false" ht="15" hidden="false" customHeight="false" outlineLevel="0" collapsed="false">
      <c r="A19" s="33" t="n">
        <v>14</v>
      </c>
      <c r="B19" s="15"/>
      <c r="C19" s="28"/>
      <c r="D19" s="15"/>
      <c r="E19" s="15"/>
      <c r="F19" s="20"/>
      <c r="G19" s="34" t="str">
        <f aca="false">IF(OR(C19="",F19=""),"",C19*F19)</f>
        <v/>
      </c>
      <c r="H19" s="15"/>
      <c r="I19" s="15"/>
    </row>
    <row r="20" customFormat="false" ht="15" hidden="false" customHeight="false" outlineLevel="0" collapsed="false">
      <c r="A20" s="33" t="n">
        <v>15</v>
      </c>
      <c r="B20" s="15"/>
      <c r="C20" s="28"/>
      <c r="D20" s="15"/>
      <c r="E20" s="15"/>
      <c r="F20" s="20"/>
      <c r="G20" s="34" t="str">
        <f aca="false">IF(OR(C20="",F20=""),"",C20*F20)</f>
        <v/>
      </c>
      <c r="H20" s="15"/>
      <c r="I20" s="15"/>
    </row>
    <row r="21" customFormat="false" ht="15" hidden="false" customHeight="false" outlineLevel="0" collapsed="false">
      <c r="F21" s="13" t="s">
        <v>92</v>
      </c>
      <c r="G21" s="29" t="n">
        <f aca="false">SUM(G6:G20)</f>
        <v>50094.8815058824</v>
      </c>
    </row>
    <row r="22" customFormat="false" ht="15" hidden="false" customHeight="false" outlineLevel="0" collapsed="false">
      <c r="F22" s="13" t="s">
        <v>93</v>
      </c>
      <c r="G22" s="21" t="n">
        <v>0.05</v>
      </c>
    </row>
    <row r="23" customFormat="false" ht="22.35" hidden="false" customHeight="false" outlineLevel="0" collapsed="false">
      <c r="F23" s="13" t="s">
        <v>94</v>
      </c>
      <c r="G23" s="29" t="n">
        <f aca="false">G21*(1+G22)</f>
        <v>52599.6255811765</v>
      </c>
    </row>
    <row r="25" customFormat="false" ht="15" hidden="false" customHeight="false" outlineLevel="0" collapsed="false">
      <c r="A25" s="16" t="s">
        <v>95</v>
      </c>
      <c r="B25" s="17"/>
      <c r="C25" s="17"/>
      <c r="D25" s="17"/>
      <c r="E25" s="17"/>
      <c r="F25" s="17"/>
      <c r="G25" s="17"/>
      <c r="H25" s="17"/>
      <c r="I25" s="17"/>
    </row>
    <row r="26" customFormat="false" ht="30" hidden="false" customHeight="true" outlineLevel="0" collapsed="false">
      <c r="A26" s="18"/>
      <c r="B26" s="18" t="s">
        <v>96</v>
      </c>
      <c r="C26" s="18"/>
      <c r="D26" s="18"/>
      <c r="E26" s="18"/>
      <c r="F26" s="18" t="s">
        <v>97</v>
      </c>
      <c r="G26" s="18" t="s">
        <v>98</v>
      </c>
      <c r="H26" s="18" t="s">
        <v>99</v>
      </c>
      <c r="I26" s="18" t="s">
        <v>100</v>
      </c>
    </row>
    <row r="27" customFormat="false" ht="15" hidden="false" customHeight="false" outlineLevel="0" collapsed="false">
      <c r="B27" s="15"/>
      <c r="C27" s="15"/>
      <c r="D27" s="15"/>
      <c r="E27" s="15"/>
      <c r="F27" s="28"/>
      <c r="G27" s="34" t="str">
        <f aca="false">IF(F27="","",F27-$G$23)</f>
        <v/>
      </c>
      <c r="H27" s="35" t="str">
        <f aca="false">IF(F27="","",F27/$G$23-1)</f>
        <v/>
      </c>
      <c r="I27" s="15"/>
    </row>
    <row r="28" customFormat="false" ht="15" hidden="false" customHeight="false" outlineLevel="0" collapsed="false">
      <c r="B28" s="15"/>
      <c r="C28" s="15"/>
      <c r="D28" s="15"/>
      <c r="E28" s="15"/>
      <c r="F28" s="28"/>
      <c r="G28" s="34" t="str">
        <f aca="false">IF(F28="","",F28-$G$23)</f>
        <v/>
      </c>
      <c r="H28" s="35" t="str">
        <f aca="false">IF(F28="","",F28/$G$23-1)</f>
        <v/>
      </c>
      <c r="I28" s="15"/>
    </row>
    <row r="29" customFormat="false" ht="15" hidden="false" customHeight="false" outlineLevel="0" collapsed="false">
      <c r="B29" s="15"/>
      <c r="C29" s="15"/>
      <c r="D29" s="15"/>
      <c r="E29" s="15"/>
      <c r="F29" s="28"/>
      <c r="G29" s="34" t="str">
        <f aca="false">IF(F29="","",F29-$G$23)</f>
        <v/>
      </c>
      <c r="H29" s="35" t="str">
        <f aca="false">IF(F29="","",F29/$G$23-1)</f>
        <v/>
      </c>
      <c r="I29" s="15"/>
    </row>
    <row r="30" customFormat="false" ht="15" hidden="false" customHeight="false" outlineLevel="0" collapsed="false">
      <c r="B30" s="15"/>
      <c r="C30" s="15"/>
      <c r="D30" s="15"/>
      <c r="E30" s="15"/>
      <c r="F30" s="28"/>
      <c r="G30" s="34" t="str">
        <f aca="false">IF(F30="","",F30-$G$23)</f>
        <v/>
      </c>
      <c r="H30" s="35" t="str">
        <f aca="false">IF(F30="","",F30/$G$23-1)</f>
        <v/>
      </c>
      <c r="I30" s="15"/>
    </row>
    <row r="31" customFormat="false" ht="15" hidden="false" customHeight="false" outlineLevel="0" collapsed="false">
      <c r="B31" s="15"/>
      <c r="C31" s="15"/>
      <c r="D31" s="15"/>
      <c r="E31" s="15"/>
      <c r="F31" s="28"/>
      <c r="G31" s="34" t="str">
        <f aca="false">IF(F31="","",F31-$G$23)</f>
        <v/>
      </c>
      <c r="H31" s="35" t="str">
        <f aca="false">IF(F31="","",F31/$G$23-1)</f>
        <v/>
      </c>
      <c r="I31" s="15"/>
    </row>
  </sheetData>
  <mergeCells count="5">
    <mergeCell ref="B27:E27"/>
    <mergeCell ref="B28:E28"/>
    <mergeCell ref="B29:E29"/>
    <mergeCell ref="B30:E30"/>
    <mergeCell ref="B31:E31"/>
  </mergeCells>
  <conditionalFormatting sqref="H27:H31">
    <cfRule type="cellIs" priority="2" operator="greaterThan" aboveAverage="0" equalAverage="0" bottom="0" percent="0" rank="0" text="" dxfId="1">
      <formula>0.15</formula>
    </cfRule>
  </conditionalFormatting>
  <dataValidations count="2">
    <dataValidation allowBlank="true" error="Please choose from the list." errorStyle="stop" operator="between" showDropDown="false" showErrorMessage="true" showInputMessage="false" sqref="E6:E20" type="list">
      <formula1>"Should-cost model,Historical price,indexed,Budgetary quotation,Catalogue or list price,Expert judgement"</formula1>
      <formula2>0</formula2>
    </dataValidation>
    <dataValidation allowBlank="true" error="Please choose from the list." errorStyle="stop" operator="between" showDropDown="false" showErrorMessage="true" showInputMessage="false" sqref="H6:H20" type="list">
      <formula1>"High,Medium,Low"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0"/>
    <col collapsed="false" customWidth="true" hidden="false" outlineLevel="0" max="5" min="2" style="0" width="16"/>
    <col collapsed="false" customWidth="true" hidden="false" outlineLevel="0" max="6" min="6" style="0" width="18"/>
  </cols>
  <sheetData>
    <row r="1" customFormat="false" ht="15" hidden="false" customHeight="false" outlineLevel="0" collapsed="false">
      <c r="A1" s="1" t="s">
        <v>0</v>
      </c>
    </row>
    <row r="2" customFormat="false" ht="24" hidden="false" customHeight="true" outlineLevel="0" collapsed="false">
      <c r="A2" s="10" t="s">
        <v>101</v>
      </c>
    </row>
    <row r="3" customFormat="false" ht="15" hidden="false" customHeight="false" outlineLevel="0" collapsed="false">
      <c r="A3" s="11" t="s">
        <v>102</v>
      </c>
      <c r="B3" s="12"/>
      <c r="C3" s="12"/>
      <c r="D3" s="12"/>
      <c r="E3" s="12"/>
      <c r="F3" s="12"/>
    </row>
    <row r="5" customFormat="false" ht="30" hidden="false" customHeight="true" outlineLevel="0" collapsed="false">
      <c r="A5" s="18" t="s">
        <v>103</v>
      </c>
      <c r="B5" s="18" t="s">
        <v>104</v>
      </c>
      <c r="C5" s="18" t="s">
        <v>105</v>
      </c>
      <c r="D5" s="18" t="s">
        <v>106</v>
      </c>
      <c r="E5" s="18" t="s">
        <v>107</v>
      </c>
      <c r="F5" s="18" t="s">
        <v>108</v>
      </c>
    </row>
    <row r="6" customFormat="false" ht="15" hidden="false" customHeight="false" outlineLevel="0" collapsed="false">
      <c r="A6" s="15" t="s">
        <v>109</v>
      </c>
      <c r="B6" s="25" t="n">
        <v>0.4</v>
      </c>
      <c r="C6" s="36" t="n">
        <v>100</v>
      </c>
      <c r="D6" s="36" t="n">
        <v>108</v>
      </c>
      <c r="E6" s="35" t="n">
        <f aca="false">IF(OR(C6="",C6=0),"",D6/C6-1)</f>
        <v>0.0800000000000001</v>
      </c>
      <c r="F6" s="35" t="n">
        <f aca="false">IF(E6="",0,B6*E6)</f>
        <v>0.032</v>
      </c>
    </row>
    <row r="7" customFormat="false" ht="15" hidden="false" customHeight="false" outlineLevel="0" collapsed="false">
      <c r="A7" s="15" t="s">
        <v>110</v>
      </c>
      <c r="B7" s="25" t="n">
        <v>0.3</v>
      </c>
      <c r="C7" s="36" t="n">
        <v>100</v>
      </c>
      <c r="D7" s="36" t="n">
        <v>125</v>
      </c>
      <c r="E7" s="35" t="n">
        <f aca="false">IF(OR(C7="",C7=0),"",D7/C7-1)</f>
        <v>0.25</v>
      </c>
      <c r="F7" s="35" t="n">
        <f aca="false">IF(E7="",0,B7*E7)</f>
        <v>0.075</v>
      </c>
    </row>
    <row r="8" customFormat="false" ht="15" hidden="false" customHeight="false" outlineLevel="0" collapsed="false">
      <c r="A8" s="15" t="s">
        <v>111</v>
      </c>
      <c r="B8" s="25" t="n">
        <v>0.1</v>
      </c>
      <c r="C8" s="36" t="n">
        <v>100</v>
      </c>
      <c r="D8" s="36" t="n">
        <v>96</v>
      </c>
      <c r="E8" s="35" t="n">
        <f aca="false">IF(OR(C8="",C8=0),"",D8/C8-1)</f>
        <v>-0.04</v>
      </c>
      <c r="F8" s="35" t="n">
        <f aca="false">IF(E8="",0,B8*E8)</f>
        <v>-0.004</v>
      </c>
    </row>
    <row r="9" customFormat="false" ht="15" hidden="false" customHeight="false" outlineLevel="0" collapsed="false">
      <c r="A9" s="15" t="s">
        <v>112</v>
      </c>
      <c r="B9" s="25" t="n">
        <v>0.2</v>
      </c>
      <c r="C9" s="36" t="n">
        <v>100</v>
      </c>
      <c r="D9" s="36" t="n">
        <v>100</v>
      </c>
      <c r="E9" s="35" t="n">
        <f aca="false">IF(OR(C9="",C9=0),"",D9/C9-1)</f>
        <v>0</v>
      </c>
      <c r="F9" s="35" t="n">
        <f aca="false">IF(E9="",0,B9*E9)</f>
        <v>0</v>
      </c>
    </row>
    <row r="10" customFormat="false" ht="15" hidden="false" customHeight="false" outlineLevel="0" collapsed="false">
      <c r="A10" s="15"/>
      <c r="B10" s="25"/>
      <c r="C10" s="36"/>
      <c r="D10" s="36"/>
      <c r="E10" s="35" t="str">
        <f aca="false">IF(OR(C10="",C10=0),"",D10/C10-1)</f>
        <v/>
      </c>
      <c r="F10" s="35" t="n">
        <f aca="false">IF(E10="",0,B10*E10)</f>
        <v>0</v>
      </c>
    </row>
    <row r="11" customFormat="false" ht="15" hidden="false" customHeight="false" outlineLevel="0" collapsed="false">
      <c r="A11" s="15"/>
      <c r="B11" s="25"/>
      <c r="C11" s="36"/>
      <c r="D11" s="36"/>
      <c r="E11" s="35" t="str">
        <f aca="false">IF(OR(C11="",C11=0),"",D11/C11-1)</f>
        <v/>
      </c>
      <c r="F11" s="35" t="n">
        <f aca="false">IF(E11="",0,B11*E11)</f>
        <v>0</v>
      </c>
    </row>
    <row r="12" customFormat="false" ht="15" hidden="false" customHeight="false" outlineLevel="0" collapsed="false">
      <c r="A12" s="13" t="s">
        <v>113</v>
      </c>
      <c r="B12" s="37" t="n">
        <f aca="false">SUM(B6:B11)</f>
        <v>1</v>
      </c>
    </row>
    <row r="13" customFormat="false" ht="15" hidden="false" customHeight="false" outlineLevel="0" collapsed="false">
      <c r="A13" s="13" t="s">
        <v>114</v>
      </c>
      <c r="F13" s="20" t="n">
        <v>4200</v>
      </c>
    </row>
    <row r="14" customFormat="false" ht="15" hidden="false" customHeight="false" outlineLevel="0" collapsed="false">
      <c r="A14" s="13" t="s">
        <v>115</v>
      </c>
      <c r="F14" s="27" t="n">
        <f aca="false">F13*(1+SUM(F6:F11))</f>
        <v>4632.6</v>
      </c>
    </row>
  </sheetData>
  <conditionalFormatting sqref="B12">
    <cfRule type="cellIs" priority="2" operator="notEqual" aboveAverage="0" equalAverage="0" bottom="0" percent="0" rank="0" text="" dxfId="1">
      <formula>1</formula>
    </cfRule>
  </conditionalFormatting>
  <printOptions headings="false" gridLines="false" gridLinesSet="true" horizontalCentered="false" verticalCentered="false"/>
  <pageMargins left="0.75" right="0.75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&amp;L&amp;"Arial,Regular"&amp;8 NSM Sourcing  ·  nsmsourcing.com&amp;R&amp;8 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2026-10-12T12:02:50Z</dcterms:created>
  <dc:creator>NSM Sourcing</dc:creator>
  <dc:description/>
  <dc:language>en-US</dc:language>
  <cp:lastModifiedBy/>
  <dcterms:modified xsi:type="dcterms:W3CDTF">2026-10-12T12:02:50Z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